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E4A39A93-2530-483D-A648-AA3D6D1570E7}" xr6:coauthVersionLast="47" xr6:coauthVersionMax="47" xr10:uidLastSave="{00000000-0000-0000-0000-000000000000}"/>
  <bookViews>
    <workbookView xWindow="2100" yWindow="1245" windowWidth="21090" windowHeight="17115" xr2:uid="{935AF1F3-66BE-4AA1-84E5-33D7E8A4E253}"/>
  </bookViews>
  <sheets>
    <sheet name="Hinweise" sheetId="5" r:id="rId1"/>
    <sheet name="DiGA Übersicht 10.02.22" sheetId="4" r:id="rId2"/>
    <sheet name="Berechnung DiGA &lt; 4" sheetId="2" r:id="rId3"/>
    <sheet name="Berechnung DiGA min. 4" sheetId="3" r:id="rId4"/>
  </sheets>
  <definedNames>
    <definedName name="_xlnm._FilterDatabase" localSheetId="1" hidden="1">'DiGA Übersicht 10.02.22'!$A$1:$S$35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 l="1"/>
  <c r="B16" i="2"/>
  <c r="B11" i="2"/>
  <c r="J21" i="4"/>
  <c r="J11" i="4"/>
  <c r="J35" i="4"/>
  <c r="J34" i="4"/>
  <c r="J33" i="4"/>
  <c r="J32" i="4"/>
  <c r="J31" i="4"/>
  <c r="J30" i="4"/>
  <c r="J29" i="4"/>
  <c r="J28" i="4"/>
  <c r="J27" i="4"/>
  <c r="J26" i="4"/>
  <c r="J25" i="4"/>
  <c r="J24" i="4"/>
  <c r="J23" i="4"/>
  <c r="J22" i="4"/>
  <c r="J20" i="4"/>
  <c r="J19" i="4"/>
  <c r="J18" i="4"/>
  <c r="J17" i="4"/>
  <c r="J16" i="4"/>
  <c r="J15" i="4"/>
  <c r="J14" i="4"/>
  <c r="J13" i="4"/>
  <c r="J12" i="4"/>
  <c r="J10" i="4"/>
  <c r="J9" i="4"/>
  <c r="J8" i="4"/>
  <c r="J7" i="4"/>
  <c r="J6" i="4"/>
  <c r="J5" i="4"/>
  <c r="J4" i="4"/>
  <c r="J3" i="4"/>
  <c r="J2" i="4"/>
  <c r="F8" i="3" l="1"/>
  <c r="F7" i="3"/>
  <c r="F2" i="3"/>
  <c r="F3" i="3"/>
  <c r="F4" i="3"/>
  <c r="F5" i="3"/>
  <c r="F6" i="3"/>
  <c r="B14" i="3" l="1"/>
  <c r="I3" i="3" s="1"/>
  <c r="I7" i="3"/>
  <c r="G7" i="3"/>
  <c r="B20" i="3"/>
  <c r="B22" i="3" s="1"/>
  <c r="G2" i="3"/>
  <c r="I6" i="3"/>
  <c r="B17" i="3"/>
  <c r="B18" i="3" s="1"/>
  <c r="G3" i="3"/>
  <c r="G6" i="3"/>
  <c r="I4" i="3"/>
  <c r="G4" i="3"/>
  <c r="I2" i="3"/>
  <c r="I5" i="3"/>
  <c r="G5" i="3"/>
  <c r="E2" i="2"/>
  <c r="E3" i="2"/>
  <c r="E4" i="2"/>
  <c r="G8" i="3" l="1"/>
  <c r="I8" i="3"/>
  <c r="B10" i="2"/>
  <c r="H8" i="3"/>
  <c r="J8" i="3"/>
  <c r="H7" i="3"/>
  <c r="J7" i="3"/>
  <c r="B9" i="2"/>
  <c r="B14" i="2" s="1"/>
  <c r="J5" i="3"/>
  <c r="H5" i="3"/>
  <c r="J6" i="3"/>
  <c r="H6" i="3"/>
  <c r="J3" i="3"/>
  <c r="H3" i="3"/>
  <c r="H4" i="3"/>
  <c r="J4" i="3"/>
  <c r="H2" i="3"/>
  <c r="J2" i="3"/>
  <c r="B15" i="3"/>
  <c r="B23" i="3"/>
  <c r="B26" i="3" l="1"/>
  <c r="B25" i="3"/>
  <c r="B16" i="3"/>
  <c r="B13" i="2"/>
  <c r="B21" i="3" l="1"/>
  <c r="B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tc={663898EF-1FA9-4835-A249-D50A83AB8CC0}</author>
    <author>tc={72EDB359-B48C-4578-8538-6C6745B9910D}</author>
  </authors>
  <commentList>
    <comment ref="B16" authorId="0" shapeId="0" xr:uid="{663898EF-1FA9-4835-A249-D50A83AB8CC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Cave: Variationskoeffizienten beachten! Hier VK über 60 beispielhaft gewählt.</t>
      </text>
    </comment>
    <comment ref="B17" authorId="1" shapeId="0" xr:uid="{72EDB359-B48C-4578-8538-6C6745B9910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Cave: Variationskoeffizienten beachten! Hier VK über 60 beispielhaft gewählt.</t>
      </text>
    </comment>
  </commentList>
</comments>
</file>

<file path=xl/sharedStrings.xml><?xml version="1.0" encoding="utf-8"?>
<sst xmlns="http://schemas.openxmlformats.org/spreadsheetml/2006/main" count="448" uniqueCount="213">
  <si>
    <t>PZN</t>
  </si>
  <si>
    <t>Tagepreis</t>
  </si>
  <si>
    <t>Indikation</t>
  </si>
  <si>
    <t>vorläufig aufgenommen</t>
  </si>
  <si>
    <t>HelloBetter Diabetes u. Depression 001</t>
  </si>
  <si>
    <t>Medizinischer Nutzen</t>
  </si>
  <si>
    <t>dauerhaft aufgenommen</t>
  </si>
  <si>
    <t>vorläufig/dauerhaft</t>
  </si>
  <si>
    <t>Link</t>
  </si>
  <si>
    <t>Hardware</t>
  </si>
  <si>
    <t>Indikation (detail)</t>
  </si>
  <si>
    <t>E10: Diabetes mellitus, Typ 1; E11: Diabetes mellitus, Typ 2</t>
  </si>
  <si>
    <t>https://diga.bfarm.de/de/verzeichnis/939</t>
  </si>
  <si>
    <t>optional</t>
  </si>
  <si>
    <t>E00-E90: Endokrine, Ernährungs- und Stoffwechselkrankheiten</t>
  </si>
  <si>
    <t>ESYSTA App &amp; Portal – Digitales Diabetesmanagement</t>
  </si>
  <si>
    <t>HelloBetter Diabetes und Depression</t>
  </si>
  <si>
    <t>https://diga.bfarm.de/de/verzeichnis/1376</t>
  </si>
  <si>
    <t>Name</t>
  </si>
  <si>
    <t>DiGA-VE-ID</t>
  </si>
  <si>
    <t>ESYSTA 001</t>
  </si>
  <si>
    <t>Zusatzgeräte</t>
  </si>
  <si>
    <t>Keine Zusatzgeräte</t>
  </si>
  <si>
    <t>./.</t>
  </si>
  <si>
    <t>Hardwarekosten</t>
  </si>
  <si>
    <t>keine</t>
  </si>
  <si>
    <t>Rehappy mit Energieband 001</t>
  </si>
  <si>
    <t>Rehappy</t>
  </si>
  <si>
    <t>G45: Zerebrale transitorische Ischämie und verwandte Syndrome; I60: Subarachnoidalblutung; I61: Intrazerebrale Blutung; I62: Sonstige nichttraumatische intrakranielle Blutung; I63: Hirninfarkt; I64: Schlaganfall, nicht als Blutung oder Infarkt bezeichnet; I67: Sonstige zerebrovaskuläre Krankheiten; I69: Folgen einer zerebrovaskulären Krankheit</t>
  </si>
  <si>
    <t>G00-G99: Krankheiten des Nervensystems</t>
  </si>
  <si>
    <t>https://diga.bfarm.de/de/verzeichnis/691</t>
  </si>
  <si>
    <t>Energieband</t>
  </si>
  <si>
    <t>Rehappy ohne Energieband (Folgeverordnung) 002</t>
  </si>
  <si>
    <t>G00-G99: Krankheiten des Nervensystems; I00-I99: Krankheiten des Kreislaufsystems</t>
  </si>
  <si>
    <t>Oviva Direkt für Adipositas</t>
  </si>
  <si>
    <t>https://diga.bfarm.de/de/verzeichnis/872</t>
  </si>
  <si>
    <t>Oviva Direkt</t>
  </si>
  <si>
    <t>E66: Adipositas</t>
  </si>
  <si>
    <t>https://diga.bfarm.de/de/verzeichnis/294</t>
  </si>
  <si>
    <t>zanadio</t>
  </si>
  <si>
    <t>zanadio 001</t>
  </si>
  <si>
    <t>CANKADO PRO-React Onco</t>
  </si>
  <si>
    <t>https://diga.bfarm.de/de/verzeichnis/961</t>
  </si>
  <si>
    <t>C50: Bösartige Neubildung der Brustdrüse (Mamma)</t>
  </si>
  <si>
    <t>C00-C97: Bösartige Neubildungen</t>
  </si>
  <si>
    <t>CANKADO 001</t>
  </si>
  <si>
    <t>Mika</t>
  </si>
  <si>
    <t>https://diga.bfarm.de/de/verzeichnis/875</t>
  </si>
  <si>
    <t>C00: Bösartige Neubildung der Lippe; C01: Bösartige Neubildung des Zungengrundes; C02: Bösartige Neubildung sonstiger und nicht näher bezeichneter Teile der Zunge; C03: Bösartige Neubildung des Zahnfleisches; C04: Bösartige Neubildung des Mundbodens; C05: Bösartige Neubildung des Gaumens; C06: Bösartige Neubildung sonstiger und nicht näher bezeichneter Teile des Mundes; C07: Bösartige Neubildung der Parotis; C08: Bösartige Neubildung sonstiger und nicht näher bezeichneter großer Speicheldrüsen; C09: Bösartige Neubildung der Tonsille; C10: Bösartige Neubildung des Oropharynx; C11: Bösartige Neubildung des Nasopharynx; C12: Bösartige Neubildung des Recessus piriformis; C13: Bösartige Neubildung des Hypopharynx; C14: Bösartige Neubildung sonstiger und ungenau bezeichneter Lokalisationen der Lippe, der Mundhöhle und des Pharynx; C15: Bösartige Neubildung des Ösophagus; C16: Bösartige Neubildung des Magens; C17: Bösartige Neubildung des Dünndarmes; C18: Bösartige Neubildung des Kolons: C19: Bösartige Neubildung am Rektosigmoid, Übergang; C20: Bösartige Neubildung des Rektums; C21: Bösartige Neubildung des Anus und des Analkanals; C22: Bösartige Neubildung der Leber und der intrahepatischen Gallengänge; C23: Bösartige Neubildung der Gallenblase; C24: Bösartige Neubildung sonstiger und nicht näher bezeichneter Teile der Gallenwege; C25: Bösartige Neubildung des Pankreas; C26: Bösartige Neubildung sonstiger und ungenau bezeichneter Verdauungsorgane; C30: Bösartige Neubildung der Nasenhöhle und des Mittelohres; C31: Bösartige Neubildung der Nasennebenhöhlen; C32: Bösartige Neubildung des Larynx; C33: Bösartige Neubildung der Trachea; C34: Bösartige Neubildung der Bronchien und der Lunge; C37: Bösartige Neubildung des Thymus; C38: Bösartige Neubildung des Herzens, des Mediastinums und der Pleura; C39: Bösartige Neubildung sonstiger und ungenau bezeichneter Lokalisationen des Atmungssystems und sonstiger intrathorakaler Organe; C40: Bösartige Neubildung des Knochens und des Gelenkknorpels der Extremitäten; C41: Bösartige Neubildung des Knochens und des Gelenkknorpels sonstiger und nicht näher bezeichneter Lokalisationen; C43: Bösartiges Melanom der Haut; C44: Sonstige bösartige Neubildungen der Haut; C45: Mesotheliom; C46: Kaposi-Sarkom (Sarcoma idiopathicum multiplex haemorrhagicum); C47: Bösartige Neubildung der peripheren Nerven und des autonomen Nervensystems; C48: Bösartige Neubildung des Retroperitoneums und des Peritoneums; C49: Bösartige Neubildung sonstigen Bindegewebes und anderer Weichteilgewebe; C50: Bösartige Neubildung der Brustdrüse (Mamma); C51: Bösartige Neubildung der Vulva; C52: Bösartige Neubildung der Vagina; C53: Bösartige Neubildung der Cervix uteri; C54: Bösartige Neubildung des Corpus uteri; C55: Bösartige Neubildung des Uterus, Teil nicht näher bezeichnet; C56: Bösartige Neubildung des Ovars; C57: Bösartige Neubildung sonstiger und nicht näher bezeichneter weiblicher Genitalorgane; C58: Bösartige Neubildung der Plazenta; C60: Bösartige Neubildung des Penis; C61: Bösartige Neubildung der Prostata; C62: Bösartige Neubildung des Hodens; C63: Bösartige Neubildung sonstiger und nicht näher bezeichneter männlicher Genitalorgane; C64: Bösartige Neubildung der Niere, ausgenommen Nierenbecken; C65: Bösartige Neubildung des Nierenbeckens; C66: Bösartige Neubildung des Ureters; C67: Bösartige Neubildung der Harnblase; C68: Bösartige Neubildung sonstiger und nicht näher bezeichneter Harnorgane; C69: Bösartige Neubildung des Auges und der Augenanhangsgebilde; C70: Bösartige Neubildung der Meningen; C71: Bösartige Neubildung des Gehirns; C72: Bösartige Neubildung des Rückenmarkes, der Hirnnerven und anderer Teile des Zentralnervensystems; C73: Bösartige Neubildung der Schilddrüse; C74: Bösartige Neubildung der Nebenniere; C75: Bösartige Neubildung sonstiger endokriner Drüsen und verwandter Strukturen; C76: Bösartige Neubildung sonstiger und ungenau bezeichneter Lokalisationen; C77: Sekundäre und nicht näher bezeichnete bösartige Neubildung der Lymphknoten; C78: Sekundäre bösartige Neubildung der Atmungs- und Verdauungsorgane; C79: Sekundäre bösartige Neubildung an sonstigen und nicht näher bezeichneten Lokalisationen; C80: Bösartige Neubildung ohne Angabe der Lokalisation; C81: Hodgkin-Lymphom (Lymphogranulomatose); C82: Follikuläres Lymphom; C83: Nicht follikuläres Lymphom; C84: Reifzellige T/NK-Zell-Lymphome; C85: Sonstige und nicht näher bezeichnete Typen des Non-Hodgkin-Lymphoms; C86: Weitere spezifizierte T/NK-Zell-Lymphome; C88: Bösartige immunproliferative Krankheiten; C90: Plasmozytom und bösartige Plasmazellen-Neubildungen; C91: Lymphatische Leukämie; C92: Myeloische Leukämie; C93: Monozytenleukämie; C94: Sonstige Leukämien näher bezeichneten Zelltyps; C95: Leukämie nicht näher bezeichneten Zelltyps; C96: Sonstige und nicht näher bezeichnete bösartige Neubildungen des lymphatischen, blutbildenden und verwandten Gewebes; C97: Bösartige Neubildungen als Primärtumoren an mehreren Lokalisationen</t>
  </si>
  <si>
    <t>companion patella powered by medi - proved by Dt. Kniegesellschaft</t>
  </si>
  <si>
    <t>companion patella</t>
  </si>
  <si>
    <t>M22.2: Krankheiten im Patellofemoralbereich; M22.4: Chondromalacia patellae; M76.5: Tendinitis der Patellarsehne; M79.66: Schmerzen in den Extremitäten: Unterschenkel (Fibula, Tibia, Kniegelenk); S83.0: Luxation der Patella</t>
  </si>
  <si>
    <t>M00-M99: Krankheiten des Muskel-Skelett-Systems und des Bindegewebes; S00-T98: Verletzungen, Vergiftungen und bestimmte andere Folgen äußerer Ursachen</t>
  </si>
  <si>
    <t>https://diga.bfarm.de/de/verzeichnis/998</t>
  </si>
  <si>
    <t>HelloBetter ratiopharm chronischer Schmerz</t>
  </si>
  <si>
    <t>HelloBetter ratiopharm 001</t>
  </si>
  <si>
    <t>F45.40: Anhaltende somatoforme Schmerzstörung; F45.41: Chronische Schmerzstörung mit somatischen und psychischen Faktoren; M54: Rückenschmerzen; M79.7: Fibromyalgie; R52.1: Chronischer unbeeinflussbarer Schmerz; R52.2: Sonstiger chronischer Schmerz</t>
  </si>
  <si>
    <t>F00-F99: Psychische und Verhaltensstörungen; M00-M99: Krankheiten des Muskel-Skelett-Systems und des Bindegewebes; R00-R99: Symptome und abnorme klinische und Laborbefunde, die anderenorts nicht klassifiziert sind</t>
  </si>
  <si>
    <t>https://diga.bfarm.de/de/verzeichnis/1304</t>
  </si>
  <si>
    <t>https://diga.bfarm.de/de/verzeichnis/993</t>
  </si>
  <si>
    <t>Mawendo</t>
  </si>
  <si>
    <t>Mawendo 001</t>
  </si>
  <si>
    <t>Einmallizenz</t>
  </si>
  <si>
    <t>A41: Sonstige Sepsis; A49: Bakterielle Infektion nicht näher bezeichneter Lokalisation; C41: Bösartige Neubildung des Knochens und des Gelenkknorpels sonstiger und nicht näher bezeichneter Lokalisationen; I01: Rheumatisches Fieber mit Herzbeteiligung; I11.0: Hypertensive Herzkrankheit mit (kongestiver) Herzinsuffizienz; I11.01: Hypertensive Herzkrankheit mit (kongestiver) Herzinsuffizienz: Mit Angabe einer hypertensiven Krise; I20: Angina pectoris; I21: Akuter Myokardinfarkt; I22: Rezidivierender Myokardinfarkt; I24: Sonstige akute ischämische Herzkrankheit; I26: Lungenembolie; I80: Thrombose, Phlebitis und Thrombophlebitis; J18: Pneumonie, Erreger nicht näher bezeichnet; M00: Eitrige Arthritis</t>
  </si>
  <si>
    <t>A00-B99: Bestimmte infektiöse und parasitäre Krankheiten; C00-C97: Bösartige Neubildungen; I00-I99: Krankheiten des Kreislaufsystems; J00-J99: Krankheiten des Atmungssystems; M00-M99: Krankheiten des Muskel-Skelett-Systems und des Bindegewebes; S00-T98: Verletzungen, Vergiftungen und bestimmte andere Folgen äußerer Ursachen</t>
  </si>
  <si>
    <t>https://diga.bfarm.de/de/verzeichnis/387</t>
  </si>
  <si>
    <t>Vivira</t>
  </si>
  <si>
    <t>Vivira 001</t>
  </si>
  <si>
    <t>M16.0: Primäre Koxarthrose, beidseitig; M16.1: Sonstige primäre Koxarthrose; M16.2: Koxarthrose als Folge einer Dysplasie, beidseitig; M16.3: Sonstige dysplastische Koxarthrose; M16.4: Posttraumatische Koxarthrose, beidseitig; M16.5: Sonstige posttraumatische Koxarthrose; M16.6: Sonstige sekundäre Koxarthrose, beidseitig; M16.7: Sonstige sekundäre Koxarthrose; M16.9: Koxarthrose, nicht näher bezeichnet; M17.0: Primäre Gonarthrose, beidseitig; M17.1: Sonstige primäre Gonarthrose; M17.2: Posttraumatische Gonarthrose, beidseitig; M17.3: Sonstige posttraumatische Gonarthrose; M17.4: Sonstige sekundäre Gonarthrose, beidseitig; M17.5: Sonstige sekundäre Gonarthrose; M17.9: Gonarthrose, nicht näher bezeichnet; M25.55: Gelenkschmerz: Beckenregion und Oberschenkel (Becken, Femur, Gesäß, Hüfte, Hüftgelenk, Iliosakralgelenk); M25.56: Gelenkschmerz: Unterschenkel (Fibula, Tibia, Kniegelenk); M25.85: Sonstige näher bezeichnete Gelenkkrankheiten: Beckenregion und Oberschenkel (Becken, Femur, Gesäß, Hüfte, Hüftgelenk, Iliosakralgelenk); M25.86: Sonstige näher bezeichnete Gelenkkrankheiten: Unterschenkel (Fibula, Tibia, Kniegelenk); M25.95: Gelenkkrankheit, nicht näher bezeichnet: Beckenregion und Oberschenkel (Becken, Femur, Gesäß, Hüfte, Hüftgelenk, Iliosakralgelenk); M25.96: Gelenkkrankheit, nicht näher bezeichnet: Unterschenkel (Fibula, Tibia, Kniegelenk): M42.0: Juvenile Osteochondrose der Wirbelsäule; M42.1: Osteochondrose der Wirbelsäule beim Erwachsenen; M42.9: Osteochondrose der Wirbelsäule, nicht näher bezeichnet; M53.2: Instabilität der Wirbelsäule; M53.8: Sonstige näher bezeichnete Krankheiten der Wirbelsäule und des Rückens; M53.9: Krankheit der Wirbelsäule und des Rückens, nicht näher bezeichnet; M54.5: Kreuzschmerz; M54.6: Schmerzen im Bereich der Brustwirbelsäule; M54.8: Sonstige Rückenschmerzen; M54.9: Rückenschmerzen, nicht näher bezeichnet; M99.02: Segmentale und somatische Funktionsstörungen: Thorakalbereich (thorakolumbal); M99.03: Segmentale und somatische Funktionsstörungen: Lumbalbereich (lumbosakral); M99.04: Segmentale und somatische Funktionsstörungen: Sakralbereich (sakrokokzygeal, sakroiliakal); M99.82: Sonstige biomechanische Funktionsstörungen: Thorakalbereich (thorakolumbal); M99.83: Sonstige biomechanische Funktionsstörungen: Lumbalbereich (lumbosakral); M99.84: Sonstige biomechanische Funktionsstörungen: Sakralbereich (sakrokokzygeal, sakroiliakal); M99.85: Sonstige biomechanische Funktionsstörungen: Beckenbereich (Hüft- oder Schambeinregion); M99.86: Sonstige biomechanische Funktionsstörungen: Untere Extremität; M99.92: Biomechanische Funktionsstörung, nicht näher bezeichnet: Thorakalbereich (thorakolumbal); M99.93: Biomechanische Funktionsstörung, nicht näher bezeichnet: Lumbalbereich (lumbosakral); M99.94: Biomechanische Funktionsstörung, nicht näher bezeichnet: Sakralbereich (sakrokokzygeal, sakroiliakal); M99.95: Biomechanische Funktionsstörung, nicht näher bezeichnet: Beckenbereich (Hüft- oder Schambeinregion); M99.96: Biomechanische Funktionsstörung, nicht näher bezeichnet: Untere Extremität</t>
  </si>
  <si>
    <t>elevida</t>
  </si>
  <si>
    <t>elevida 001</t>
  </si>
  <si>
    <t>https://diga.bfarm.de/de/verzeichnis/419</t>
  </si>
  <si>
    <t>G35: Multiple Sklerose (Encephalomyelitis disseminata)</t>
  </si>
  <si>
    <t>M-sense Migräne</t>
  </si>
  <si>
    <t>https://diga.bfarm.de/de/verzeichnis/315</t>
  </si>
  <si>
    <t>M-sense Migräne 001</t>
  </si>
  <si>
    <t>G43: Migräne</t>
  </si>
  <si>
    <t>Kranus Edera</t>
  </si>
  <si>
    <t>https://diga.bfarm.de/de/verzeichnis/1282</t>
  </si>
  <si>
    <t>Kranus Edera 001</t>
  </si>
  <si>
    <t>N48.4: Impotenz organischen Ursprungs</t>
  </si>
  <si>
    <t>N00-N99: Krankheiten des Urogenitalsystems</t>
  </si>
  <si>
    <t>Kalmeda</t>
  </si>
  <si>
    <t>https://diga.bfarm.de/de/verzeichnis/350</t>
  </si>
  <si>
    <t>Kalmeda 001</t>
  </si>
  <si>
    <t>Modul</t>
  </si>
  <si>
    <t>Kalmeda Go</t>
  </si>
  <si>
    <t>H93.1: Tinnitus aurium</t>
  </si>
  <si>
    <t>H60-H95: Krankheiten des Ohres und des Warzenfortsatzes</t>
  </si>
  <si>
    <t>https://diga.bfarm.de/de/verzeichnis/965</t>
  </si>
  <si>
    <t>HelloBetter Stress und Burnout</t>
  </si>
  <si>
    <t>HB Stress u. Burnout 001</t>
  </si>
  <si>
    <t>Z73: Probleme mit Bezug auf Schwierigkeiten bei der Lebensbewältigung</t>
  </si>
  <si>
    <t>Z00-Z99: Faktoren, die den Gesundheitszustand beeinflussen und zur Inanspruchnahme des Gesundheitswesens führen</t>
  </si>
  <si>
    <t>deprexis</t>
  </si>
  <si>
    <t>https://diga.bfarm.de/de/verzeichnis/450</t>
  </si>
  <si>
    <t>F32.0: Leichte depressive Episode; F32.1: Mittelgradige depressive Episode; F32.2: Schwere depressive Episode ohne psychotische Symptome; F33.0: Rezidivierende depressive Störung, gegenwärtig leichte Episode; F33.1: Rezidivierende depressive Störung, gegenwärtig mittelgradige Episode; F33.2: Rezidivierende depressive Störung, gegenwärtig schwere Episode ohne psychotische Symptome</t>
  </si>
  <si>
    <t>deprexis 001</t>
  </si>
  <si>
    <t>M00-M99: Krankheiten des Muskel-Skelett-Systems und des Bindegewebes</t>
  </si>
  <si>
    <t>Invirto- Die Therapie gegen Angst</t>
  </si>
  <si>
    <t>https://diga.bfarm.de/de/verzeichnis/300</t>
  </si>
  <si>
    <t>VR-Brille</t>
  </si>
  <si>
    <t>Invirto</t>
  </si>
  <si>
    <t>Agora</t>
  </si>
  <si>
    <t>F00-F99: Psychische und Verhaltensstörungen</t>
  </si>
  <si>
    <t>Sozial</t>
  </si>
  <si>
    <t>Panik</t>
  </si>
  <si>
    <t>F40.1: Soziale Phobien</t>
  </si>
  <si>
    <t>Mindable: Panikstörung und Agoraphobie</t>
  </si>
  <si>
    <t>https://diga.bfarm.de/de/verzeichnis/329</t>
  </si>
  <si>
    <t>Mindable 001</t>
  </si>
  <si>
    <t>F40.0: Agoraphobie; F41.0: Panikstörung (episodisch paroxysmale Angst)</t>
  </si>
  <si>
    <t>F41.0: Panikstörung (episodisch paroxysmale Angst)</t>
  </si>
  <si>
    <t>NichtraucherHelden-App</t>
  </si>
  <si>
    <t>https://diga.bfarm.de/de/verzeichnis/1085</t>
  </si>
  <si>
    <t>NichtraucherHelden-App 001</t>
  </si>
  <si>
    <t>Erstverordnung</t>
  </si>
  <si>
    <t>F17.2: Psychische und Verhaltensstörungen durch Tabak (Abhängigkeitssyndrom)</t>
  </si>
  <si>
    <t>NichtraucherHelden-App 002</t>
  </si>
  <si>
    <t>Folgeverordnung</t>
  </si>
  <si>
    <t>Novego: Depressionen bewältigen</t>
  </si>
  <si>
    <t>https://diga.bfarm.de/de/verzeichnis/1110</t>
  </si>
  <si>
    <t>Novego: Depression 001</t>
  </si>
  <si>
    <t>F32.0: Leichte depressive Episode; F32.1: Mittelgradige depressive Episode; F33.0: Rezidivierende depressive Störung (gegenwärtig leichte Episode); F33.1: Rezidivierende depressive Störung (gegenwärtig mittelgradige Episode); F34.1: Dysthymia</t>
  </si>
  <si>
    <t>Selfapys Online-Kurs bei Depression</t>
  </si>
  <si>
    <t>https://diga.bfarm.de/de/verzeichnis/876</t>
  </si>
  <si>
    <t>Selfapy Depression 001</t>
  </si>
  <si>
    <t>F32.0: Leichte depressive Episode; F32.1: Mittelgradige depressive Episode; F32.8: Sonstige depressive Episoden; F32.9: Depressive Episode (nicht näher bezeichnet); F33.0: Rezidivierende depressive Störung (gegenwärtig leichte Episode); F33.1: Rezidivierende depressive Störung (gegenwärtig mittelgradige Episode); F33.4: Rezidivierende depressive Störung (gegenwärtig remittiert); F33.8: Sonstige rezidivierende depressive Störungen; F33.9: Rezidivierende depressive Störung (nicht näher bezeichnet)</t>
  </si>
  <si>
    <t>Selfapys Online-Kurs bei Generalisierter Angststörung</t>
  </si>
  <si>
    <t>https://diga.bfarm.de/de/verzeichnis/1049</t>
  </si>
  <si>
    <t>Selfapy Angst 001</t>
  </si>
  <si>
    <t>F41.1 Generalisierte Angststörung</t>
  </si>
  <si>
    <t>Selfapys Online-Kurs bei Panikstörung</t>
  </si>
  <si>
    <t>https://diga.bfarm.de/de/verzeichnis/1052</t>
  </si>
  <si>
    <t>Selfapy Panik 001</t>
  </si>
  <si>
    <t>F40.01: Agoraphobie: Mit Panikstörung; F41.0: Panikstörung (episodisch paroxysmale Angst)</t>
  </si>
  <si>
    <t>somnio</t>
  </si>
  <si>
    <t>https://diga.bfarm.de/de/verzeichnis/508</t>
  </si>
  <si>
    <t>somnio 001</t>
  </si>
  <si>
    <t>F51.0: Nichtorganische Insomnie</t>
  </si>
  <si>
    <t>velibra</t>
  </si>
  <si>
    <t>https://diga.bfarm.de/de/verzeichnis/316</t>
  </si>
  <si>
    <t>velibra 001</t>
  </si>
  <si>
    <t>F40.01: Agoraphobie (mit Panikstörung); F40.1: Soziale Phobien; F41.0: Panikstörung (episodisch paroxysmale Angst); F41.1: Generalisierte Angststörung</t>
  </si>
  <si>
    <t>vorvida</t>
  </si>
  <si>
    <t>https://diga.bfarm.de/de/verzeichnis/868</t>
  </si>
  <si>
    <t>vorvida 001</t>
  </si>
  <si>
    <t>F10.1: Psychische und Verhaltensstörungen durch Alkohol (schädlicher Gebrauch); F10.2: Psychische und Verhaltensstörungen durch Alkohol (Abhängigkeitssyndrom)</t>
  </si>
  <si>
    <t>PosV</t>
  </si>
  <si>
    <t>Patientenrelevante Struktur- und Verfahrensverbesserungen</t>
  </si>
  <si>
    <t>Medizinischer Nutzen &amp; Patientenrelevante Struktur- und Verfahrensverbesserungen</t>
  </si>
  <si>
    <t>Anwendungsdauer 
in Tagen</t>
  </si>
  <si>
    <t>Name der 
VE</t>
  </si>
  <si>
    <t>https://diga.bfarm.de/de/verzeichnis/1346</t>
  </si>
  <si>
    <t>Cara Care für Reizdarm</t>
  </si>
  <si>
    <t>Cara Care für Reizdarm 001</t>
  </si>
  <si>
    <t>K58: Reizdarmsyndrom; K58.1: Reizdarmsyndrom, Diarrhoe-prädominant (RDS-D); K58.2: Reizdarmsyndrom, Obstipations-prädominant (RDS-O); K58.3: Reizdarmsyndrom mit wechselnden (gemischten) Stuhlgewohnheiten (RDS-M); K58.8: Sonstiges und nicht näher bezeichnetes Reizdarmsyndrom</t>
  </si>
  <si>
    <t>K00-K93: Krankheiten des Verdauungssystems</t>
  </si>
  <si>
    <t>Variationskoeffizient VK:</t>
  </si>
  <si>
    <t>Stichprobenstandardabweichung S_Tp:</t>
  </si>
  <si>
    <t>Durchschnittlicher Tagespreis x ̅_Tp:</t>
  </si>
  <si>
    <t>Werte</t>
  </si>
  <si>
    <t>Beschreibung</t>
  </si>
  <si>
    <t>Anwednungsdauer in d</t>
  </si>
  <si>
    <t>Artikelname</t>
  </si>
  <si>
    <t xml:space="preserve">x_⌊h⌋ </t>
  </si>
  <si>
    <t>Index kleiner</t>
  </si>
  <si>
    <t>Abrunden Zahl ⌊h⌋</t>
  </si>
  <si>
    <t>nächst kleinerer von h</t>
  </si>
  <si>
    <t xml:space="preserve">x_⌈h⌉ </t>
  </si>
  <si>
    <t>Aufgerundete Zahl ⌈h⌉</t>
  </si>
  <si>
    <t>Index höchster</t>
  </si>
  <si>
    <t>Lagemaß h</t>
  </si>
  <si>
    <t>Berechnungen</t>
  </si>
  <si>
    <t>Index kleinster</t>
  </si>
  <si>
    <t>Berechnung kleiner</t>
  </si>
  <si>
    <t>Berechnung höchster</t>
  </si>
  <si>
    <t>Tagespreis</t>
  </si>
  <si>
    <t>DiGA 2</t>
  </si>
  <si>
    <t>DiGA 1</t>
  </si>
  <si>
    <t>DiGA 3</t>
  </si>
  <si>
    <t>Anwendungsdauer in d</t>
  </si>
  <si>
    <t>Index (manuell ergänzen)</t>
  </si>
  <si>
    <t>DiGA 4</t>
  </si>
  <si>
    <t>DiGA 5</t>
  </si>
  <si>
    <t>nächst höherer von h</t>
  </si>
  <si>
    <t>DiGA 6</t>
  </si>
  <si>
    <t>DiGA 7</t>
  </si>
  <si>
    <t>Tatsächlicher Preis</t>
  </si>
  <si>
    <t>Preishistorie</t>
  </si>
  <si>
    <t xml:space="preserve">vor 02.02.2022 428,40 € </t>
  </si>
  <si>
    <t xml:space="preserve">vor 01.06.2021 116,97 € </t>
  </si>
  <si>
    <t>Hello Better Vaginismus Plus</t>
  </si>
  <si>
    <t>HelloBetter Vaginismus 001</t>
  </si>
  <si>
    <t>Nichtorganischer Vaginismus</t>
  </si>
  <si>
    <t>F52.6 Nichtorganische Dyspareunie; F52.5
Nichtorganischer Vaginismus</t>
  </si>
  <si>
    <t>DiGA-Verzeichnis (bfarm.de)</t>
  </si>
  <si>
    <t>neolexon Aphasie 001</t>
  </si>
  <si>
    <t>R47.0 Dysphasie und Aphasie R48.2 Apraxie</t>
  </si>
  <si>
    <t>R00-R99: Symptome und abnorme klinische und Laborbefunde, die anderenorts nicht klassifiziert sind</t>
  </si>
  <si>
    <t>https://diga.bfarm.de/de/verzeichnis/1196</t>
  </si>
  <si>
    <t>neolexon Aphasie</t>
  </si>
  <si>
    <t>HöB/d bei VK unter 60:</t>
  </si>
  <si>
    <t>HöB/d bei VK über 60:</t>
  </si>
  <si>
    <t>Daten werden aus Spalte E (Eurowerte) entnommen</t>
  </si>
  <si>
    <t>Berechnung Quantil Q_p = HB/d</t>
  </si>
  <si>
    <t>Sortierung aufsteigend beachten und Index durchzählen/ergänzen!</t>
  </si>
  <si>
    <r>
      <t xml:space="preserve">Höchstbetrag bei </t>
    </r>
    <r>
      <rPr>
        <b/>
        <sz val="11"/>
        <color rgb="FFFF0000"/>
        <rFont val="Calibri"/>
        <family val="2"/>
        <scheme val="minor"/>
      </rPr>
      <t>dauerhafter</t>
    </r>
    <r>
      <rPr>
        <b/>
        <sz val="11"/>
        <color theme="1"/>
        <rFont val="Calibri"/>
        <family val="2"/>
        <scheme val="minor"/>
      </rPr>
      <t xml:space="preserve"> Aufnahme (90d Anwendungsdauer; ab der 2.001 Verordnung)</t>
    </r>
  </si>
  <si>
    <r>
      <t xml:space="preserve">Höchstbetrag bei </t>
    </r>
    <r>
      <rPr>
        <b/>
        <sz val="11"/>
        <color rgb="FFFF0000"/>
        <rFont val="Calibri"/>
        <family val="2"/>
        <scheme val="minor"/>
      </rPr>
      <t>vorläufiger</t>
    </r>
    <r>
      <rPr>
        <b/>
        <sz val="11"/>
        <color theme="1"/>
        <rFont val="Calibri"/>
        <family val="2"/>
        <scheme val="minor"/>
      </rPr>
      <t xml:space="preserve"> Aufnahme (90d Anwendungsdauer; ab der 2.001 Verordnung)</t>
    </r>
  </si>
  <si>
    <t>Aufnahmedatum</t>
  </si>
  <si>
    <t>potentieller Vergütungsbetrag</t>
  </si>
  <si>
    <t>ab 01.01.2022 223,00 €; ab 30.01.2022 224,99 €</t>
  </si>
  <si>
    <t>Sehr geehrte Kolleginnen und Kollegen, 
anliegend finden Sie eine Übersicht der in das BfArM-Verzeichnis aufgenommenen DiGA, welche dem öffentlich zugänglichen BfArM-DiGA-Verzeichnis entnommen wurde. In zwei weiteren Arbeitsblättern befinden sich Tools mit denen die in der Rahmenvereinbarung nach § 134 Absatz 4 und 5 SGB V festgelegten Berechnungen für Höchstbeträge nachvollzogen werden können. Die Übersicht und die Berechnungstools wurden mit größtmöglicher Sorgfalt erstellt, jedoch sind die offiziell verbindlichen Angaben dem BfArM-Verzeichnis (https://diga.bfarm.de/de/verzeichnis/) bzw. im Rahmen der Höchstbetragsberechnung den Internetseiten des GKV-Spitzenverbandes (https://www.gkv-spitzenverband.de/) zu entnehmen. Die hier zur Verfügung gestellten Angaben sind ohne Gewähr. 
Sollten sie Fragen oder Verbesserungsvorschläge haben, stehen wir Ihnen gerne zur Verfügung.
Mit freundlichen Grüßen
Dr. Karl Sydow
Stabsstelle Digitale Gesundheit
T.  030 | 3087596-134
M. 0175 | 7472971
sydow@bah-bonn.de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</si>
</sst>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07]_-;\-* #,##0.00\ [$€-407]_-;_-* &quot;-&quot;??\ [$€-407]_-;_-@_-"/>
    <numFmt numFmtId="165" formatCode="00000000"/>
    <numFmt numFmtId="166" formatCode="#,##0_ ;\-#,##0\ "/>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color theme="1"/>
      <name val="Segoe UI"/>
      <family val="2"/>
    </font>
    <font>
      <b/>
      <sz val="11"/>
      <color rgb="FFFF0000"/>
      <name val="Calibri"/>
      <family val="2"/>
      <scheme val="minor"/>
    </font>
    <font>
      <sz val="8"/>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37">
    <xf numFmtId="0" fontId="0" fillId="0" borderId="0" xfId="0"/>
    <xf numFmtId="0" fontId="0" fillId="2" borderId="0" xfId="0" applyFill="1" applyAlignment="1"/>
    <xf numFmtId="44" fontId="0" fillId="0" borderId="0" xfId="0" applyNumberFormat="1"/>
    <xf numFmtId="0" fontId="5" fillId="0" borderId="0" xfId="0" applyFont="1"/>
    <xf numFmtId="0" fontId="6" fillId="0" borderId="0" xfId="0" applyFont="1"/>
    <xf numFmtId="44" fontId="0" fillId="0" borderId="0" xfId="1" applyFont="1"/>
    <xf numFmtId="166" fontId="0" fillId="0" borderId="0" xfId="1" applyNumberFormat="1" applyFont="1"/>
    <xf numFmtId="0" fontId="2" fillId="0" borderId="0" xfId="0" applyFont="1"/>
    <xf numFmtId="44" fontId="2" fillId="0" borderId="0" xfId="0" applyNumberFormat="1" applyFont="1"/>
    <xf numFmtId="0" fontId="0" fillId="2" borderId="0" xfId="0" applyFill="1"/>
    <xf numFmtId="44" fontId="0" fillId="2" borderId="0" xfId="0" applyNumberFormat="1" applyFill="1"/>
    <xf numFmtId="0" fontId="6" fillId="2" borderId="0" xfId="0" applyFont="1" applyFill="1"/>
    <xf numFmtId="44" fontId="0" fillId="2" borderId="0" xfId="1" applyFont="1" applyFill="1"/>
    <xf numFmtId="0" fontId="0" fillId="0" borderId="0" xfId="0" applyNumberFormat="1"/>
    <xf numFmtId="43" fontId="0" fillId="3" borderId="0" xfId="3" applyFont="1" applyFill="1"/>
    <xf numFmtId="44" fontId="2" fillId="0" borderId="0" xfId="1" applyFont="1"/>
    <xf numFmtId="44" fontId="2" fillId="2" borderId="1" xfId="0" applyNumberFormat="1" applyFont="1" applyFill="1" applyBorder="1"/>
    <xf numFmtId="0" fontId="2" fillId="2" borderId="1" xfId="0" applyFont="1" applyFill="1" applyBorder="1" applyAlignment="1">
      <alignment wrapText="1"/>
    </xf>
    <xf numFmtId="0" fontId="2" fillId="2" borderId="2" xfId="0" applyFont="1" applyFill="1" applyBorder="1" applyAlignment="1">
      <alignment wrapText="1"/>
    </xf>
    <xf numFmtId="44" fontId="2" fillId="2" borderId="2" xfId="0" applyNumberFormat="1"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2" xfId="0" applyFill="1" applyBorder="1" applyAlignment="1"/>
    <xf numFmtId="165" fontId="0" fillId="2" borderId="2" xfId="0" applyNumberFormat="1" applyFill="1" applyBorder="1" applyAlignment="1"/>
    <xf numFmtId="165" fontId="0" fillId="2" borderId="2" xfId="0" applyNumberFormat="1" applyFill="1" applyBorder="1" applyAlignment="1">
      <alignment horizontal="center"/>
    </xf>
    <xf numFmtId="164" fontId="0" fillId="2" borderId="2" xfId="0" applyNumberFormat="1" applyFill="1" applyBorder="1" applyAlignment="1"/>
    <xf numFmtId="0" fontId="0" fillId="2" borderId="2" xfId="0" applyFill="1" applyBorder="1" applyAlignment="1">
      <alignment horizontal="fill"/>
    </xf>
    <xf numFmtId="0" fontId="3" fillId="2" borderId="2" xfId="2" applyFill="1" applyBorder="1" applyAlignment="1"/>
    <xf numFmtId="0" fontId="0" fillId="2" borderId="2" xfId="0" applyFill="1" applyBorder="1" applyAlignment="1">
      <alignment horizontal="center"/>
    </xf>
    <xf numFmtId="14" fontId="0" fillId="2" borderId="2" xfId="0" applyNumberFormat="1" applyFill="1" applyBorder="1" applyAlignment="1"/>
    <xf numFmtId="0" fontId="4" fillId="2" borderId="2" xfId="2" applyFont="1" applyFill="1" applyBorder="1" applyAlignment="1"/>
    <xf numFmtId="0" fontId="4" fillId="2" borderId="2" xfId="2" applyFont="1" applyFill="1" applyBorder="1" applyAlignment="1">
      <alignment horizontal="center"/>
    </xf>
    <xf numFmtId="0" fontId="0" fillId="2" borderId="2" xfId="0" applyFill="1" applyBorder="1" applyAlignment="1">
      <alignment horizontal="fill" wrapText="1"/>
    </xf>
    <xf numFmtId="0" fontId="3" fillId="2" borderId="2" xfId="2" applyFill="1" applyBorder="1"/>
    <xf numFmtId="0" fontId="0" fillId="2" borderId="2" xfId="0" applyFill="1" applyBorder="1" applyAlignment="1">
      <alignment horizontal="right"/>
    </xf>
    <xf numFmtId="164" fontId="0" fillId="2" borderId="2" xfId="0" applyNumberFormat="1" applyFill="1" applyBorder="1" applyAlignment="1">
      <alignment horizontal="center"/>
    </xf>
    <xf numFmtId="0" fontId="8" fillId="2" borderId="3" xfId="0" applyFont="1" applyFill="1" applyBorder="1" applyAlignment="1">
      <alignment horizontal="left" vertical="top" wrapText="1"/>
    </xf>
  </cellXfs>
  <cellStyles count="4">
    <cellStyle name="Komma" xfId="3" builtinId="3"/>
    <cellStyle name="Link" xfId="2" builtinId="8"/>
    <cellStyle name="Standard" xfId="0" builtinId="0"/>
    <cellStyle name="Währung" xfId="1" builtinId="4"/>
  </cellStyles>
  <dxfs count="12">
    <dxf>
      <font>
        <b/>
        <i val="0"/>
        <strike val="0"/>
        <condense val="0"/>
        <extend val="0"/>
        <outline val="0"/>
        <shadow val="0"/>
        <u val="none"/>
        <vertAlign val="baseline"/>
        <sz val="11"/>
        <color theme="1"/>
        <name val="Calibri"/>
        <family val="2"/>
        <scheme val="minor"/>
      </font>
      <numFmt numFmtId="34" formatCode="_-* #,##0.00\ &quot;€&quot;_-;\-* #,##0.00\ &quot;€&quot;_-;_-* &quot;-&quot;??\ &quot;€&quot;_-;_-@_-"/>
    </dxf>
    <dxf>
      <fill>
        <patternFill patternType="solid">
          <fgColor indexed="64"/>
          <bgColor theme="0"/>
        </patternFill>
      </fill>
    </dxf>
    <dxf>
      <numFmt numFmtId="0" formatCode="General"/>
    </dxf>
    <dxf>
      <numFmt numFmtId="0" formatCode="General"/>
    </dxf>
    <dxf>
      <numFmt numFmtId="0" formatCode="General"/>
    </dxf>
    <dxf>
      <numFmt numFmtId="0" formatCode="General"/>
    </dxf>
    <dxf>
      <numFmt numFmtId="34" formatCode="_-* #,##0.00\ &quot;€&quot;_-;\-* #,##0.00\ &quot;€&quot;_-;_-* &quot;-&quot;??\ &quot;€&quot;_-;_-@_-"/>
    </dxf>
    <dxf>
      <font>
        <b/>
        <strike val="0"/>
        <outline val="0"/>
        <shadow val="0"/>
        <u val="none"/>
        <vertAlign val="baseline"/>
        <sz val="11"/>
        <color rgb="FFFF0000"/>
        <name val="Calibri"/>
        <family val="2"/>
        <scheme val="minor"/>
      </font>
    </dxf>
    <dxf>
      <font>
        <b val="0"/>
        <i val="0"/>
        <strike val="0"/>
        <condense val="0"/>
        <extend val="0"/>
        <outline val="0"/>
        <shadow val="0"/>
        <u val="none"/>
        <vertAlign val="baseline"/>
        <sz val="11"/>
        <color theme="1"/>
        <name val="Calibri"/>
        <family val="2"/>
        <scheme val="minor"/>
      </font>
      <numFmt numFmtId="0" formatCode="General"/>
    </dxf>
    <dxf>
      <font>
        <b/>
        <i val="0"/>
        <strike val="0"/>
        <condense val="0"/>
        <extend val="0"/>
        <outline val="0"/>
        <shadow val="0"/>
        <u val="none"/>
        <vertAlign val="baseline"/>
        <sz val="11"/>
        <color theme="1"/>
        <name val="Calibri"/>
        <family val="2"/>
        <scheme val="minor"/>
      </font>
    </dxf>
    <dxf>
      <numFmt numFmtId="34" formatCode="_-* #,##0.00\ &quot;€&quot;_-;\-* #,##0.00\ &quot;€&quot;_-;_-* &quot;-&quot;??\ &quot;€&quot;_-;_-@_-"/>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0</xdr:row>
      <xdr:rowOff>38100</xdr:rowOff>
    </xdr:from>
    <xdr:to>
      <xdr:col>14</xdr:col>
      <xdr:colOff>458084</xdr:colOff>
      <xdr:row>47</xdr:row>
      <xdr:rowOff>77508</xdr:rowOff>
    </xdr:to>
    <xdr:pic>
      <xdr:nvPicPr>
        <xdr:cNvPr id="2" name="Grafik 1">
          <a:extLst>
            <a:ext uri="{FF2B5EF4-FFF2-40B4-BE49-F238E27FC236}">
              <a16:creationId xmlns:a16="http://schemas.microsoft.com/office/drawing/2014/main" id="{C7C908D3-5C6E-4DDB-9390-91C1BE1D376E}"/>
            </a:ext>
          </a:extLst>
        </xdr:cNvPr>
        <xdr:cNvPicPr>
          <a:picLocks noChangeAspect="1"/>
        </xdr:cNvPicPr>
      </xdr:nvPicPr>
      <xdr:blipFill>
        <a:blip xmlns:r="http://schemas.openxmlformats.org/officeDocument/2006/relationships" r:embed="rId1"/>
        <a:stretch>
          <a:fillRect/>
        </a:stretch>
      </xdr:blipFill>
      <xdr:spPr>
        <a:xfrm>
          <a:off x="8105775" y="38100"/>
          <a:ext cx="6335009" cy="9373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679943</xdr:colOff>
      <xdr:row>11</xdr:row>
      <xdr:rowOff>76200</xdr:rowOff>
    </xdr:from>
    <xdr:to>
      <xdr:col>12</xdr:col>
      <xdr:colOff>229773</xdr:colOff>
      <xdr:row>44</xdr:row>
      <xdr:rowOff>125144</xdr:rowOff>
    </xdr:to>
    <xdr:pic>
      <xdr:nvPicPr>
        <xdr:cNvPr id="2" name="Grafik 1">
          <a:extLst>
            <a:ext uri="{FF2B5EF4-FFF2-40B4-BE49-F238E27FC236}">
              <a16:creationId xmlns:a16="http://schemas.microsoft.com/office/drawing/2014/main" id="{C8050B6B-5A2D-45C7-80AC-497B7AEC1349}"/>
            </a:ext>
          </a:extLst>
        </xdr:cNvPr>
        <xdr:cNvPicPr>
          <a:picLocks noChangeAspect="1"/>
        </xdr:cNvPicPr>
      </xdr:nvPicPr>
      <xdr:blipFill>
        <a:blip xmlns:r="http://schemas.openxmlformats.org/officeDocument/2006/relationships" r:embed="rId1"/>
        <a:stretch>
          <a:fillRect/>
        </a:stretch>
      </xdr:blipFill>
      <xdr:spPr>
        <a:xfrm>
          <a:off x="4928093" y="2171700"/>
          <a:ext cx="6445930" cy="7249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7D2E0E-E275-4763-A625-A4F302E2D8CA}" name="Tabelle1" displayName="Tabelle1" ref="A8:B14" totalsRowShown="0">
  <autoFilter ref="A8:B14" xr:uid="{97E23F5C-5233-4057-A537-3F228D18949E}"/>
  <tableColumns count="2">
    <tableColumn id="1" xr3:uid="{9A9AE7C1-708D-422E-990B-34CC18D681E9}" name="Beschreibung"/>
    <tableColumn id="2" xr3:uid="{8BC721BE-A6A1-4077-8AC6-F874550580CE}" name="Wer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E76823-036F-4B36-BAB6-7C4D2AC64EFB}" name="Tabelle2" displayName="Tabelle2" ref="A1:E4" totalsRowShown="0">
  <autoFilter ref="A1:E4" xr:uid="{85425F21-114A-4331-97CD-EC1877FB9900}"/>
  <tableColumns count="5">
    <tableColumn id="1" xr3:uid="{86AC45D5-F101-49C6-991F-358D0298F3CF}" name="Artikelname"/>
    <tableColumn id="2" xr3:uid="{9F296F8C-3B0F-4C6D-BA3E-E535C425E070}" name="PZN"/>
    <tableColumn id="3" xr3:uid="{78BE6CAB-EAE2-4DD1-8EC6-A905142D7941}" name="Tatsächlicher Preis" dataDxfId="11" dataCellStyle="Währung"/>
    <tableColumn id="4" xr3:uid="{A47FA362-C90C-44ED-A75A-C5EAEE8CCCE9}" name="Anwendungsdauer in d"/>
    <tableColumn id="5" xr3:uid="{DA723A92-82EE-4469-97A1-E9D313083657}" name="Tagepreis" dataDxfId="10">
      <calculatedColumnFormula>Tabelle2[[#This Row],[Tatsächlicher Preis]]/Tabelle2[[#This Row],[Anwendungsdauer in 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392320-EC36-450A-8CC9-1250818B4578}" name="Tabelle14" displayName="Tabelle14" ref="A1:J8">
  <autoFilter ref="A1:J8" xr:uid="{A196B825-8ED3-4B01-B0F0-74EF603E6BA6}"/>
  <sortState xmlns:xlrd2="http://schemas.microsoft.com/office/spreadsheetml/2017/richdata2" ref="A2:J6">
    <sortCondition ref="F1:F6"/>
  </sortState>
  <tableColumns count="10">
    <tableColumn id="1" xr3:uid="{1191CB6E-7001-42C6-8B54-906388247704}" name="Artikelname" totalsRowLabel="Ergebnis"/>
    <tableColumn id="2" xr3:uid="{B04F5D81-41B2-46A1-9BCF-9D06E45337E4}" name="PZN"/>
    <tableColumn id="3" xr3:uid="{AABFEDA2-CDC6-4C6B-921E-CA068BE964A4}" name="Tatsächlicher Preis" dataDxfId="9" totalsRowDxfId="8" dataCellStyle="Währung"/>
    <tableColumn id="4" xr3:uid="{CE6B980D-C6CE-4A59-8F88-59AE72ACE87F}" name="Anwednungsdauer in d"/>
    <tableColumn id="5" xr3:uid="{D6B44DAF-1034-49B8-AE64-6FAA3CC21023}" name="Index (manuell ergänzen)" dataDxfId="7"/>
    <tableColumn id="6" xr3:uid="{E8DF1686-C9C8-4004-A62E-3DC047CA8738}" name="Tagespreis" totalsRowFunction="count" dataDxfId="6" totalsRowDxfId="5">
      <calculatedColumnFormula>C2/D2</calculatedColumnFormula>
    </tableColumn>
    <tableColumn id="7" xr3:uid="{C1E4B32E-9AE5-455F-B128-E82E2440CAC5}" name="Berechnung höchster" dataDxfId="4">
      <calculatedColumnFormula>IF(Tabelle14[[#This Row],[Tagespreis]]&gt;=$B$14,Tabelle14[[#This Row],[Tagespreis]],"leer")</calculatedColumnFormula>
    </tableColumn>
    <tableColumn id="8" xr3:uid="{A7F7AE96-BDDD-49A6-90E3-7473DDFB78C9}" name="Index höchster" dataDxfId="3">
      <calculatedColumnFormula>IF(Tabelle14[[#This Row],[Berechnung höchster]]&lt;&gt;"leer",Tabelle14[[#This Row],[Index (manuell ergänzen)]],"leer")</calculatedColumnFormula>
    </tableColumn>
    <tableColumn id="11" xr3:uid="{6395FF09-C179-4502-AA19-4EC114D31A0B}" name="Berechnung kleiner" dataCellStyle="Währung">
      <calculatedColumnFormula>IF(Tabelle14[[#This Row],[Tagespreis]]&gt;=$B$14,"leer",Tabelle14[[#This Row],[Tagespreis]])</calculatedColumnFormula>
    </tableColumn>
    <tableColumn id="10" xr3:uid="{BEC85850-16DA-4876-8C0A-10DBA2B0157F}" name="Index kleinster" dataDxfId="2">
      <calculatedColumnFormula>IF(Tabelle14[[#This Row],[Berechnung höchster]]="leer",Tabelle14[[#This Row],[Index (manuell ergänzen)]],"leer")</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695CD9-FFA7-44B7-8CB0-12E96CDC048D}" name="Tabelle25" displayName="Tabelle25" ref="A13:B23" totalsRowShown="0">
  <autoFilter ref="A13:B23" xr:uid="{A754DF9B-AA3D-45EF-8A86-9158C0F314BD}"/>
  <tableColumns count="2">
    <tableColumn id="1" xr3:uid="{7370194F-6118-46C6-8609-B8503252235F}" name="Beschreibung" totalsRowDxfId="1"/>
    <tableColumn id="2" xr3:uid="{63824A2E-4EF0-4D13-B719-B08C2EE1BE88}" name="Berechnungen" totalsRow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2-02-11T08:58:20.95" personId="{00000000-0000-0000-0000-000000000000}" id="{663898EF-1FA9-4835-A249-D50A83AB8CC0}">
    <text>Cave: Variationskoeffizienten beachten! Hier VK über 60 beispielhaft gewählt.</text>
  </threadedComment>
  <threadedComment ref="B17" dT="2022-02-11T10:16:12.61" personId="{00000000-0000-0000-0000-000000000000}" id="{72EDB359-B48C-4578-8538-6C6745B9910D}">
    <text>Cave: Variationskoeffizienten beachten! Hier VK über 60 beispielhaft gewählt.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ga.bfarm.de/de/verzeichnis/419" TargetMode="External"/><Relationship Id="rId18" Type="http://schemas.openxmlformats.org/officeDocument/2006/relationships/hyperlink" Target="https://diga.bfarm.de/de/verzeichnis/450" TargetMode="External"/><Relationship Id="rId26" Type="http://schemas.openxmlformats.org/officeDocument/2006/relationships/hyperlink" Target="https://diga.bfarm.de/de/verzeichnis/876" TargetMode="External"/><Relationship Id="rId3" Type="http://schemas.openxmlformats.org/officeDocument/2006/relationships/hyperlink" Target="https://diga.bfarm.de/de/verzeichnis/691" TargetMode="External"/><Relationship Id="rId21" Type="http://schemas.openxmlformats.org/officeDocument/2006/relationships/hyperlink" Target="https://diga.bfarm.de/de/verzeichnis/300" TargetMode="External"/><Relationship Id="rId34" Type="http://schemas.openxmlformats.org/officeDocument/2006/relationships/hyperlink" Target="https://diga.bfarm.de/de/verzeichnis/1196" TargetMode="External"/><Relationship Id="rId7" Type="http://schemas.openxmlformats.org/officeDocument/2006/relationships/hyperlink" Target="https://diga.bfarm.de/de/verzeichnis/961" TargetMode="External"/><Relationship Id="rId12" Type="http://schemas.openxmlformats.org/officeDocument/2006/relationships/hyperlink" Target="https://diga.bfarm.de/de/verzeichnis/387" TargetMode="External"/><Relationship Id="rId17" Type="http://schemas.openxmlformats.org/officeDocument/2006/relationships/hyperlink" Target="https://diga.bfarm.de/de/verzeichnis/965" TargetMode="External"/><Relationship Id="rId25" Type="http://schemas.openxmlformats.org/officeDocument/2006/relationships/hyperlink" Target="https://diga.bfarm.de/de/verzeichnis/1110" TargetMode="External"/><Relationship Id="rId33" Type="http://schemas.openxmlformats.org/officeDocument/2006/relationships/hyperlink" Target="https://diga.bfarm.de/de/verzeichnis/1497" TargetMode="External"/><Relationship Id="rId2" Type="http://schemas.openxmlformats.org/officeDocument/2006/relationships/hyperlink" Target="https://diga.bfarm.de/de/verzeichnis/1376" TargetMode="External"/><Relationship Id="rId16" Type="http://schemas.openxmlformats.org/officeDocument/2006/relationships/hyperlink" Target="https://diga.bfarm.de/de/verzeichnis/350" TargetMode="External"/><Relationship Id="rId20" Type="http://schemas.openxmlformats.org/officeDocument/2006/relationships/hyperlink" Target="https://diga.bfarm.de/de/verzeichnis/300" TargetMode="External"/><Relationship Id="rId29" Type="http://schemas.openxmlformats.org/officeDocument/2006/relationships/hyperlink" Target="https://diga.bfarm.de/de/verzeichnis/508" TargetMode="External"/><Relationship Id="rId1" Type="http://schemas.openxmlformats.org/officeDocument/2006/relationships/hyperlink" Target="https://diga.bfarm.de/de/verzeichnis/939" TargetMode="External"/><Relationship Id="rId6" Type="http://schemas.openxmlformats.org/officeDocument/2006/relationships/hyperlink" Target="https://diga.bfarm.de/de/verzeichnis/294" TargetMode="External"/><Relationship Id="rId11" Type="http://schemas.openxmlformats.org/officeDocument/2006/relationships/hyperlink" Target="https://diga.bfarm.de/de/verzeichnis/993" TargetMode="External"/><Relationship Id="rId24" Type="http://schemas.openxmlformats.org/officeDocument/2006/relationships/hyperlink" Target="https://diga.bfarm.de/de/verzeichnis/1085" TargetMode="External"/><Relationship Id="rId32" Type="http://schemas.openxmlformats.org/officeDocument/2006/relationships/hyperlink" Target="https://diga.bfarm.de/de/verzeichnis/1346" TargetMode="External"/><Relationship Id="rId5" Type="http://schemas.openxmlformats.org/officeDocument/2006/relationships/hyperlink" Target="https://diga.bfarm.de/de/verzeichnis/872" TargetMode="External"/><Relationship Id="rId15" Type="http://schemas.openxmlformats.org/officeDocument/2006/relationships/hyperlink" Target="https://diga.bfarm.de/de/verzeichnis/1282" TargetMode="External"/><Relationship Id="rId23" Type="http://schemas.openxmlformats.org/officeDocument/2006/relationships/hyperlink" Target="https://diga.bfarm.de/de/verzeichnis/1085" TargetMode="External"/><Relationship Id="rId28" Type="http://schemas.openxmlformats.org/officeDocument/2006/relationships/hyperlink" Target="https://diga.bfarm.de/de/verzeichnis/1052" TargetMode="External"/><Relationship Id="rId10" Type="http://schemas.openxmlformats.org/officeDocument/2006/relationships/hyperlink" Target="https://diga.bfarm.de/de/verzeichnis/1304" TargetMode="External"/><Relationship Id="rId19" Type="http://schemas.openxmlformats.org/officeDocument/2006/relationships/hyperlink" Target="https://diga.bfarm.de/de/verzeichnis/300" TargetMode="External"/><Relationship Id="rId31" Type="http://schemas.openxmlformats.org/officeDocument/2006/relationships/hyperlink" Target="https://diga.bfarm.de/de/verzeichnis/868" TargetMode="External"/><Relationship Id="rId4" Type="http://schemas.openxmlformats.org/officeDocument/2006/relationships/hyperlink" Target="https://diga.bfarm.de/de/verzeichnis/691" TargetMode="External"/><Relationship Id="rId9" Type="http://schemas.openxmlformats.org/officeDocument/2006/relationships/hyperlink" Target="https://diga.bfarm.de/de/verzeichnis/998" TargetMode="External"/><Relationship Id="rId14" Type="http://schemas.openxmlformats.org/officeDocument/2006/relationships/hyperlink" Target="https://diga.bfarm.de/de/verzeichnis/315" TargetMode="External"/><Relationship Id="rId22" Type="http://schemas.openxmlformats.org/officeDocument/2006/relationships/hyperlink" Target="https://diga.bfarm.de/de/verzeichnis/329" TargetMode="External"/><Relationship Id="rId27" Type="http://schemas.openxmlformats.org/officeDocument/2006/relationships/hyperlink" Target="https://diga.bfarm.de/de/verzeichnis/1049" TargetMode="External"/><Relationship Id="rId30" Type="http://schemas.openxmlformats.org/officeDocument/2006/relationships/hyperlink" Target="https://diga.bfarm.de/de/verzeichnis/316" TargetMode="External"/><Relationship Id="rId35" Type="http://schemas.openxmlformats.org/officeDocument/2006/relationships/printerSettings" Target="../printerSettings/printerSettings2.bin"/><Relationship Id="rId8" Type="http://schemas.openxmlformats.org/officeDocument/2006/relationships/hyperlink" Target="https://diga.bfarm.de/de/verzeichnis/87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E60D-D967-4745-8E53-14A6D9EDD5F9}">
  <dimension ref="B3:B4"/>
  <sheetViews>
    <sheetView tabSelected="1" workbookViewId="0">
      <selection activeCell="B4" sqref="B4"/>
    </sheetView>
  </sheetViews>
  <sheetFormatPr baseColWidth="10" defaultRowHeight="15" x14ac:dyDescent="0.25"/>
  <cols>
    <col min="1" max="1" width="11.42578125" style="9"/>
    <col min="2" max="2" width="132.42578125" style="9" customWidth="1"/>
    <col min="3" max="16384" width="11.42578125" style="9"/>
  </cols>
  <sheetData>
    <row r="3" spans="2:2" ht="15.75" thickBot="1" x14ac:dyDescent="0.3"/>
    <row r="4" spans="2:2" ht="323.25" customHeight="1" thickBot="1" x14ac:dyDescent="0.3">
      <c r="B4" s="36" t="s">
        <v>212</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FF61-3346-4C92-BF83-036E88CA1C99}">
  <dimension ref="A1:S35"/>
  <sheetViews>
    <sheetView zoomScaleNormal="100" workbookViewId="0">
      <pane xSplit="1" topLeftCell="B1" activePane="topRight" state="frozen"/>
      <selection pane="topRight" activeCell="G36" sqref="G36"/>
    </sheetView>
  </sheetViews>
  <sheetFormatPr baseColWidth="10" defaultRowHeight="15" x14ac:dyDescent="0.25"/>
  <cols>
    <col min="1" max="1" width="33.85546875" style="1" customWidth="1"/>
    <col min="2" max="2" width="39" style="1" customWidth="1"/>
    <col min="3" max="4" width="12.42578125" style="1" customWidth="1"/>
    <col min="5" max="5" width="9.7109375" style="1" customWidth="1"/>
    <col min="6" max="6" width="14.28515625" style="1" customWidth="1"/>
    <col min="7" max="7" width="21.85546875" style="1" customWidth="1"/>
    <col min="8" max="8" width="18.5703125" style="1" customWidth="1"/>
    <col min="9" max="9" width="18.140625" style="1" customWidth="1"/>
    <col min="10" max="10" width="11.42578125" style="1" customWidth="1"/>
    <col min="11" max="11" width="24.85546875" style="1" customWidth="1"/>
    <col min="12" max="12" width="33.7109375" style="1" customWidth="1"/>
    <col min="13" max="13" width="18.42578125" style="1" customWidth="1"/>
    <col min="14" max="14" width="21.42578125" style="1" customWidth="1"/>
    <col min="15" max="15" width="7.85546875" style="1" customWidth="1"/>
    <col min="16" max="16" width="10" style="1" customWidth="1"/>
    <col min="17" max="17" width="15.42578125" style="1" customWidth="1"/>
    <col min="18" max="18" width="13.7109375" style="1" customWidth="1"/>
    <col min="19" max="16384" width="11.42578125" style="1"/>
  </cols>
  <sheetData>
    <row r="1" spans="1:19" ht="30" customHeight="1" x14ac:dyDescent="0.25">
      <c r="A1" s="20" t="s">
        <v>18</v>
      </c>
      <c r="B1" s="21" t="s">
        <v>152</v>
      </c>
      <c r="C1" s="20" t="s">
        <v>19</v>
      </c>
      <c r="D1" s="20" t="s">
        <v>85</v>
      </c>
      <c r="E1" s="20" t="s">
        <v>0</v>
      </c>
      <c r="F1" s="21" t="s">
        <v>188</v>
      </c>
      <c r="G1" s="21" t="s">
        <v>189</v>
      </c>
      <c r="H1" s="21" t="s">
        <v>210</v>
      </c>
      <c r="I1" s="21" t="s">
        <v>151</v>
      </c>
      <c r="J1" s="20" t="s">
        <v>1</v>
      </c>
      <c r="K1" s="20" t="s">
        <v>2</v>
      </c>
      <c r="L1" s="20" t="s">
        <v>10</v>
      </c>
      <c r="M1" s="20" t="s">
        <v>148</v>
      </c>
      <c r="N1" s="20" t="s">
        <v>7</v>
      </c>
      <c r="O1" s="20" t="s">
        <v>8</v>
      </c>
      <c r="P1" s="20" t="s">
        <v>9</v>
      </c>
      <c r="Q1" s="20" t="s">
        <v>24</v>
      </c>
      <c r="R1" s="20" t="s">
        <v>21</v>
      </c>
      <c r="S1" s="21" t="s">
        <v>209</v>
      </c>
    </row>
    <row r="2" spans="1:19" x14ac:dyDescent="0.25">
      <c r="A2" s="22" t="s">
        <v>41</v>
      </c>
      <c r="B2" s="22" t="s">
        <v>45</v>
      </c>
      <c r="C2" s="23">
        <v>961001</v>
      </c>
      <c r="D2" s="24" t="s">
        <v>23</v>
      </c>
      <c r="E2" s="22">
        <v>17491545</v>
      </c>
      <c r="F2" s="25">
        <v>499.8</v>
      </c>
      <c r="G2" s="25"/>
      <c r="H2" s="25"/>
      <c r="I2" s="22">
        <v>90</v>
      </c>
      <c r="J2" s="25">
        <f t="shared" ref="J2:J16" si="0">F2/I2</f>
        <v>5.5533333333333337</v>
      </c>
      <c r="K2" s="22" t="s">
        <v>44</v>
      </c>
      <c r="L2" s="26" t="s">
        <v>43</v>
      </c>
      <c r="M2" s="22" t="s">
        <v>149</v>
      </c>
      <c r="N2" s="22" t="s">
        <v>3</v>
      </c>
      <c r="O2" s="27" t="s">
        <v>42</v>
      </c>
      <c r="P2" s="22" t="s">
        <v>25</v>
      </c>
      <c r="Q2" s="28" t="s">
        <v>23</v>
      </c>
      <c r="R2" s="22" t="s">
        <v>22</v>
      </c>
      <c r="S2" s="29">
        <v>44319</v>
      </c>
    </row>
    <row r="3" spans="1:19" x14ac:dyDescent="0.25">
      <c r="A3" s="22" t="s">
        <v>154</v>
      </c>
      <c r="B3" s="22" t="s">
        <v>155</v>
      </c>
      <c r="C3" s="23">
        <v>1346001</v>
      </c>
      <c r="D3" s="24" t="s">
        <v>23</v>
      </c>
      <c r="E3" s="22">
        <v>17964363</v>
      </c>
      <c r="F3" s="25">
        <v>718.2</v>
      </c>
      <c r="G3" s="25"/>
      <c r="H3" s="25"/>
      <c r="I3" s="22">
        <v>90</v>
      </c>
      <c r="J3" s="25">
        <f t="shared" si="0"/>
        <v>7.98</v>
      </c>
      <c r="K3" s="22" t="s">
        <v>157</v>
      </c>
      <c r="L3" s="26" t="s">
        <v>156</v>
      </c>
      <c r="M3" s="22" t="s">
        <v>150</v>
      </c>
      <c r="N3" s="22" t="s">
        <v>3</v>
      </c>
      <c r="O3" s="27" t="s">
        <v>153</v>
      </c>
      <c r="P3" s="22" t="s">
        <v>25</v>
      </c>
      <c r="Q3" s="28" t="s">
        <v>23</v>
      </c>
      <c r="R3" s="22" t="s">
        <v>22</v>
      </c>
      <c r="S3" s="29">
        <v>44557</v>
      </c>
    </row>
    <row r="4" spans="1:19" x14ac:dyDescent="0.25">
      <c r="A4" s="22" t="s">
        <v>49</v>
      </c>
      <c r="B4" s="22" t="s">
        <v>50</v>
      </c>
      <c r="C4" s="23">
        <v>998001</v>
      </c>
      <c r="D4" s="24" t="s">
        <v>23</v>
      </c>
      <c r="E4" s="22">
        <v>17850263</v>
      </c>
      <c r="F4" s="25">
        <v>345.1</v>
      </c>
      <c r="G4" s="25"/>
      <c r="H4" s="25"/>
      <c r="I4" s="22">
        <v>90</v>
      </c>
      <c r="J4" s="25">
        <f t="shared" si="0"/>
        <v>3.8344444444444448</v>
      </c>
      <c r="K4" s="22" t="s">
        <v>52</v>
      </c>
      <c r="L4" s="26" t="s">
        <v>51</v>
      </c>
      <c r="M4" s="22" t="s">
        <v>5</v>
      </c>
      <c r="N4" s="22" t="s">
        <v>3</v>
      </c>
      <c r="O4" s="27" t="s">
        <v>53</v>
      </c>
      <c r="P4" s="22" t="s">
        <v>25</v>
      </c>
      <c r="Q4" s="28" t="s">
        <v>23</v>
      </c>
      <c r="R4" s="22" t="s">
        <v>22</v>
      </c>
      <c r="S4" s="29">
        <v>44474</v>
      </c>
    </row>
    <row r="5" spans="1:19" x14ac:dyDescent="0.25">
      <c r="A5" s="22" t="s">
        <v>94</v>
      </c>
      <c r="B5" s="22" t="s">
        <v>97</v>
      </c>
      <c r="C5" s="23">
        <v>450001</v>
      </c>
      <c r="D5" s="24" t="s">
        <v>23</v>
      </c>
      <c r="E5" s="22">
        <v>17265872</v>
      </c>
      <c r="F5" s="25">
        <v>297.5</v>
      </c>
      <c r="G5" s="25"/>
      <c r="H5" s="25"/>
      <c r="I5" s="22">
        <v>90</v>
      </c>
      <c r="J5" s="25">
        <f t="shared" si="0"/>
        <v>3.3055555555555554</v>
      </c>
      <c r="K5" s="22" t="s">
        <v>104</v>
      </c>
      <c r="L5" s="26" t="s">
        <v>96</v>
      </c>
      <c r="M5" s="22" t="s">
        <v>5</v>
      </c>
      <c r="N5" s="22" t="s">
        <v>6</v>
      </c>
      <c r="O5" s="27" t="s">
        <v>95</v>
      </c>
      <c r="P5" s="22" t="s">
        <v>25</v>
      </c>
      <c r="Q5" s="28" t="s">
        <v>23</v>
      </c>
      <c r="R5" s="22" t="s">
        <v>22</v>
      </c>
      <c r="S5" s="29">
        <v>44247</v>
      </c>
    </row>
    <row r="6" spans="1:19" x14ac:dyDescent="0.25">
      <c r="A6" s="22" t="s">
        <v>69</v>
      </c>
      <c r="B6" s="22" t="s">
        <v>70</v>
      </c>
      <c r="C6" s="23">
        <v>419001</v>
      </c>
      <c r="D6" s="24" t="s">
        <v>23</v>
      </c>
      <c r="E6" s="22">
        <v>17161032</v>
      </c>
      <c r="F6" s="25">
        <v>743.75</v>
      </c>
      <c r="G6" s="25"/>
      <c r="H6" s="25"/>
      <c r="I6" s="22">
        <v>90</v>
      </c>
      <c r="J6" s="25">
        <f t="shared" si="0"/>
        <v>8.2638888888888893</v>
      </c>
      <c r="K6" s="22" t="s">
        <v>29</v>
      </c>
      <c r="L6" s="26" t="s">
        <v>72</v>
      </c>
      <c r="M6" s="22" t="s">
        <v>5</v>
      </c>
      <c r="N6" s="22" t="s">
        <v>6</v>
      </c>
      <c r="O6" s="27" t="s">
        <v>71</v>
      </c>
      <c r="P6" s="22" t="s">
        <v>25</v>
      </c>
      <c r="Q6" s="28" t="s">
        <v>23</v>
      </c>
      <c r="R6" s="22" t="s">
        <v>22</v>
      </c>
      <c r="S6" s="29">
        <v>44180</v>
      </c>
    </row>
    <row r="7" spans="1:19" x14ac:dyDescent="0.25">
      <c r="A7" s="22" t="s">
        <v>15</v>
      </c>
      <c r="B7" s="22" t="s">
        <v>20</v>
      </c>
      <c r="C7" s="23">
        <v>939001</v>
      </c>
      <c r="D7" s="24" t="s">
        <v>23</v>
      </c>
      <c r="E7" s="22">
        <v>17582851</v>
      </c>
      <c r="F7" s="25">
        <v>249.86</v>
      </c>
      <c r="G7" s="25"/>
      <c r="H7" s="25"/>
      <c r="I7" s="22">
        <v>90</v>
      </c>
      <c r="J7" s="25">
        <f t="shared" si="0"/>
        <v>2.7762222222222226</v>
      </c>
      <c r="K7" s="22" t="s">
        <v>14</v>
      </c>
      <c r="L7" s="22" t="s">
        <v>11</v>
      </c>
      <c r="M7" s="22" t="s">
        <v>5</v>
      </c>
      <c r="N7" s="22" t="s">
        <v>3</v>
      </c>
      <c r="O7" s="27" t="s">
        <v>12</v>
      </c>
      <c r="P7" s="30" t="s">
        <v>25</v>
      </c>
      <c r="Q7" s="31" t="s">
        <v>23</v>
      </c>
      <c r="R7" s="22" t="s">
        <v>13</v>
      </c>
      <c r="S7" s="29">
        <v>44382</v>
      </c>
    </row>
    <row r="8" spans="1:19" x14ac:dyDescent="0.25">
      <c r="A8" s="22" t="s">
        <v>16</v>
      </c>
      <c r="B8" s="22" t="s">
        <v>4</v>
      </c>
      <c r="C8" s="23">
        <v>1376001</v>
      </c>
      <c r="D8" s="24" t="s">
        <v>23</v>
      </c>
      <c r="E8" s="22">
        <v>17937797</v>
      </c>
      <c r="F8" s="25">
        <v>599</v>
      </c>
      <c r="G8" s="25"/>
      <c r="H8" s="25"/>
      <c r="I8" s="22">
        <v>90</v>
      </c>
      <c r="J8" s="25">
        <f t="shared" si="0"/>
        <v>6.6555555555555559</v>
      </c>
      <c r="K8" s="22" t="s">
        <v>14</v>
      </c>
      <c r="L8" s="22" t="s">
        <v>11</v>
      </c>
      <c r="M8" s="22" t="s">
        <v>5</v>
      </c>
      <c r="N8" s="22" t="s">
        <v>6</v>
      </c>
      <c r="O8" s="27" t="s">
        <v>17</v>
      </c>
      <c r="P8" s="30" t="s">
        <v>25</v>
      </c>
      <c r="Q8" s="31" t="s">
        <v>23</v>
      </c>
      <c r="R8" s="22" t="s">
        <v>22</v>
      </c>
      <c r="S8" s="29">
        <v>44543</v>
      </c>
    </row>
    <row r="9" spans="1:19" x14ac:dyDescent="0.25">
      <c r="A9" s="22" t="s">
        <v>54</v>
      </c>
      <c r="B9" s="22" t="s">
        <v>55</v>
      </c>
      <c r="C9" s="23">
        <v>1304001</v>
      </c>
      <c r="D9" s="24" t="s">
        <v>23</v>
      </c>
      <c r="E9" s="22">
        <v>17946626</v>
      </c>
      <c r="F9" s="25">
        <v>599</v>
      </c>
      <c r="G9" s="25"/>
      <c r="H9" s="25"/>
      <c r="I9" s="22">
        <v>90</v>
      </c>
      <c r="J9" s="25">
        <f t="shared" si="0"/>
        <v>6.6555555555555559</v>
      </c>
      <c r="K9" s="22" t="s">
        <v>57</v>
      </c>
      <c r="L9" s="26" t="s">
        <v>56</v>
      </c>
      <c r="M9" s="22" t="s">
        <v>5</v>
      </c>
      <c r="N9" s="22" t="s">
        <v>3</v>
      </c>
      <c r="O9" s="27" t="s">
        <v>58</v>
      </c>
      <c r="P9" s="22" t="s">
        <v>25</v>
      </c>
      <c r="Q9" s="28" t="s">
        <v>23</v>
      </c>
      <c r="R9" s="22" t="s">
        <v>22</v>
      </c>
      <c r="S9" s="29">
        <v>44550</v>
      </c>
    </row>
    <row r="10" spans="1:19" x14ac:dyDescent="0.25">
      <c r="A10" s="22" t="s">
        <v>90</v>
      </c>
      <c r="B10" s="22" t="s">
        <v>91</v>
      </c>
      <c r="C10" s="23">
        <v>965001</v>
      </c>
      <c r="D10" s="28" t="s">
        <v>23</v>
      </c>
      <c r="E10" s="22">
        <v>17871905</v>
      </c>
      <c r="F10" s="25">
        <v>599</v>
      </c>
      <c r="G10" s="25"/>
      <c r="H10" s="25"/>
      <c r="I10" s="22">
        <v>90</v>
      </c>
      <c r="J10" s="25">
        <f t="shared" si="0"/>
        <v>6.6555555555555559</v>
      </c>
      <c r="K10" s="22" t="s">
        <v>93</v>
      </c>
      <c r="L10" s="26" t="s">
        <v>92</v>
      </c>
      <c r="M10" s="22" t="s">
        <v>5</v>
      </c>
      <c r="N10" s="22" t="s">
        <v>6</v>
      </c>
      <c r="O10" s="27" t="s">
        <v>89</v>
      </c>
      <c r="P10" s="22" t="s">
        <v>25</v>
      </c>
      <c r="Q10" s="28" t="s">
        <v>23</v>
      </c>
      <c r="R10" s="22" t="s">
        <v>22</v>
      </c>
      <c r="S10" s="29">
        <v>44487</v>
      </c>
    </row>
    <row r="11" spans="1:19" x14ac:dyDescent="0.25">
      <c r="A11" s="22" t="s">
        <v>192</v>
      </c>
      <c r="B11" s="22" t="s">
        <v>193</v>
      </c>
      <c r="C11" s="23">
        <v>1497001</v>
      </c>
      <c r="D11" s="28" t="s">
        <v>23</v>
      </c>
      <c r="E11" s="22">
        <v>18016941</v>
      </c>
      <c r="F11" s="25">
        <v>599</v>
      </c>
      <c r="G11" s="25"/>
      <c r="H11" s="25"/>
      <c r="I11" s="22">
        <v>90</v>
      </c>
      <c r="J11" s="25">
        <f t="shared" si="0"/>
        <v>6.6555555555555559</v>
      </c>
      <c r="K11" s="22" t="s">
        <v>104</v>
      </c>
      <c r="L11" s="32" t="s">
        <v>195</v>
      </c>
      <c r="M11" s="22" t="s">
        <v>5</v>
      </c>
      <c r="N11" s="22" t="s">
        <v>6</v>
      </c>
      <c r="O11" s="33" t="s">
        <v>196</v>
      </c>
      <c r="P11" s="22" t="s">
        <v>25</v>
      </c>
      <c r="Q11" s="28" t="s">
        <v>23</v>
      </c>
      <c r="R11" s="22" t="s">
        <v>22</v>
      </c>
      <c r="S11" s="29">
        <v>44596</v>
      </c>
    </row>
    <row r="12" spans="1:19" x14ac:dyDescent="0.25">
      <c r="A12" s="22" t="s">
        <v>99</v>
      </c>
      <c r="B12" s="22" t="s">
        <v>102</v>
      </c>
      <c r="C12" s="23">
        <v>300001</v>
      </c>
      <c r="D12" s="24" t="s">
        <v>103</v>
      </c>
      <c r="E12" s="22">
        <v>17148043</v>
      </c>
      <c r="F12" s="25">
        <v>620</v>
      </c>
      <c r="G12" s="25" t="s">
        <v>190</v>
      </c>
      <c r="H12" s="25"/>
      <c r="I12" s="22">
        <v>90</v>
      </c>
      <c r="J12" s="25">
        <f t="shared" si="0"/>
        <v>6.8888888888888893</v>
      </c>
      <c r="K12" s="22" t="s">
        <v>104</v>
      </c>
      <c r="L12" s="26" t="s">
        <v>194</v>
      </c>
      <c r="M12" s="22" t="s">
        <v>5</v>
      </c>
      <c r="N12" s="22" t="s">
        <v>3</v>
      </c>
      <c r="O12" s="27" t="s">
        <v>100</v>
      </c>
      <c r="P12" s="22" t="s">
        <v>101</v>
      </c>
      <c r="Q12" s="28" t="s">
        <v>23</v>
      </c>
      <c r="R12" s="22" t="s">
        <v>22</v>
      </c>
      <c r="S12" s="29">
        <v>44168</v>
      </c>
    </row>
    <row r="13" spans="1:19" x14ac:dyDescent="0.25">
      <c r="A13" s="22" t="s">
        <v>99</v>
      </c>
      <c r="B13" s="22" t="s">
        <v>102</v>
      </c>
      <c r="C13" s="23">
        <v>300002</v>
      </c>
      <c r="D13" s="24" t="s">
        <v>105</v>
      </c>
      <c r="E13" s="22">
        <v>17148066</v>
      </c>
      <c r="F13" s="25">
        <v>620</v>
      </c>
      <c r="G13" s="25" t="s">
        <v>190</v>
      </c>
      <c r="H13" s="25"/>
      <c r="I13" s="22">
        <v>90</v>
      </c>
      <c r="J13" s="25">
        <f t="shared" si="0"/>
        <v>6.8888888888888893</v>
      </c>
      <c r="K13" s="22" t="s">
        <v>104</v>
      </c>
      <c r="L13" s="26" t="s">
        <v>107</v>
      </c>
      <c r="M13" s="22" t="s">
        <v>5</v>
      </c>
      <c r="N13" s="22" t="s">
        <v>3</v>
      </c>
      <c r="O13" s="27" t="s">
        <v>100</v>
      </c>
      <c r="P13" s="22" t="s">
        <v>101</v>
      </c>
      <c r="Q13" s="28" t="s">
        <v>23</v>
      </c>
      <c r="R13" s="22" t="s">
        <v>22</v>
      </c>
      <c r="S13" s="29">
        <v>44168</v>
      </c>
    </row>
    <row r="14" spans="1:19" x14ac:dyDescent="0.25">
      <c r="A14" s="22" t="s">
        <v>99</v>
      </c>
      <c r="B14" s="22" t="s">
        <v>102</v>
      </c>
      <c r="C14" s="23">
        <v>300003</v>
      </c>
      <c r="D14" s="24" t="s">
        <v>106</v>
      </c>
      <c r="E14" s="22">
        <v>17148072</v>
      </c>
      <c r="F14" s="25">
        <v>620</v>
      </c>
      <c r="G14" s="25" t="s">
        <v>190</v>
      </c>
      <c r="H14" s="25"/>
      <c r="I14" s="22">
        <v>90</v>
      </c>
      <c r="J14" s="25">
        <f t="shared" si="0"/>
        <v>6.8888888888888893</v>
      </c>
      <c r="K14" s="22" t="s">
        <v>104</v>
      </c>
      <c r="L14" s="26" t="s">
        <v>112</v>
      </c>
      <c r="M14" s="22" t="s">
        <v>5</v>
      </c>
      <c r="N14" s="22" t="s">
        <v>3</v>
      </c>
      <c r="O14" s="27" t="s">
        <v>100</v>
      </c>
      <c r="P14" s="22" t="s">
        <v>101</v>
      </c>
      <c r="Q14" s="28" t="s">
        <v>23</v>
      </c>
      <c r="R14" s="22" t="s">
        <v>22</v>
      </c>
      <c r="S14" s="29">
        <v>44168</v>
      </c>
    </row>
    <row r="15" spans="1:19" x14ac:dyDescent="0.25">
      <c r="A15" s="22" t="s">
        <v>82</v>
      </c>
      <c r="B15" s="22" t="s">
        <v>84</v>
      </c>
      <c r="C15" s="23">
        <v>350001</v>
      </c>
      <c r="D15" s="24" t="s">
        <v>86</v>
      </c>
      <c r="E15" s="22">
        <v>16876740</v>
      </c>
      <c r="F15" s="25">
        <v>203.97</v>
      </c>
      <c r="G15" s="25" t="s">
        <v>191</v>
      </c>
      <c r="H15" s="25"/>
      <c r="I15" s="22">
        <v>90</v>
      </c>
      <c r="J15" s="25">
        <f t="shared" si="0"/>
        <v>2.2663333333333333</v>
      </c>
      <c r="K15" s="22" t="s">
        <v>88</v>
      </c>
      <c r="L15" s="26" t="s">
        <v>87</v>
      </c>
      <c r="M15" s="22" t="s">
        <v>5</v>
      </c>
      <c r="N15" s="22" t="s">
        <v>6</v>
      </c>
      <c r="O15" s="27" t="s">
        <v>83</v>
      </c>
      <c r="P15" s="22" t="s">
        <v>25</v>
      </c>
      <c r="Q15" s="28" t="s">
        <v>23</v>
      </c>
      <c r="R15" s="22" t="s">
        <v>22</v>
      </c>
      <c r="S15" s="29">
        <v>44099</v>
      </c>
    </row>
    <row r="16" spans="1:19" x14ac:dyDescent="0.25">
      <c r="A16" s="22" t="s">
        <v>77</v>
      </c>
      <c r="B16" s="22" t="s">
        <v>79</v>
      </c>
      <c r="C16" s="23">
        <v>1282001</v>
      </c>
      <c r="D16" s="24" t="s">
        <v>23</v>
      </c>
      <c r="E16" s="22">
        <v>17946632</v>
      </c>
      <c r="F16" s="25">
        <v>552</v>
      </c>
      <c r="G16" s="25"/>
      <c r="H16" s="25"/>
      <c r="I16" s="22">
        <v>90</v>
      </c>
      <c r="J16" s="25">
        <f t="shared" si="0"/>
        <v>6.1333333333333337</v>
      </c>
      <c r="K16" s="22" t="s">
        <v>81</v>
      </c>
      <c r="L16" s="26" t="s">
        <v>80</v>
      </c>
      <c r="M16" s="22" t="s">
        <v>150</v>
      </c>
      <c r="N16" s="22" t="s">
        <v>3</v>
      </c>
      <c r="O16" s="27" t="s">
        <v>78</v>
      </c>
      <c r="P16" s="22" t="s">
        <v>25</v>
      </c>
      <c r="Q16" s="28" t="s">
        <v>23</v>
      </c>
      <c r="R16" s="22" t="s">
        <v>22</v>
      </c>
      <c r="S16" s="29">
        <v>44550</v>
      </c>
    </row>
    <row r="17" spans="1:19" x14ac:dyDescent="0.25">
      <c r="A17" s="22" t="s">
        <v>60</v>
      </c>
      <c r="B17" s="22" t="s">
        <v>61</v>
      </c>
      <c r="C17" s="23">
        <v>993001</v>
      </c>
      <c r="D17" s="24" t="s">
        <v>23</v>
      </c>
      <c r="E17" s="22">
        <v>17622734</v>
      </c>
      <c r="F17" s="25">
        <v>119</v>
      </c>
      <c r="G17" s="25"/>
      <c r="H17" s="25"/>
      <c r="I17" s="34" t="s">
        <v>62</v>
      </c>
      <c r="J17" s="25">
        <f>F17/365</f>
        <v>0.32602739726027397</v>
      </c>
      <c r="K17" s="22" t="s">
        <v>64</v>
      </c>
      <c r="L17" s="26" t="s">
        <v>63</v>
      </c>
      <c r="M17" s="22" t="s">
        <v>5</v>
      </c>
      <c r="N17" s="22" t="s">
        <v>3</v>
      </c>
      <c r="O17" s="27" t="s">
        <v>59</v>
      </c>
      <c r="P17" s="22" t="s">
        <v>25</v>
      </c>
      <c r="Q17" s="28" t="s">
        <v>23</v>
      </c>
      <c r="R17" s="22" t="s">
        <v>22</v>
      </c>
      <c r="S17" s="29">
        <v>44417</v>
      </c>
    </row>
    <row r="18" spans="1:19" x14ac:dyDescent="0.25">
      <c r="A18" s="22" t="s">
        <v>46</v>
      </c>
      <c r="B18" s="22" t="s">
        <v>46</v>
      </c>
      <c r="C18" s="23">
        <v>875001</v>
      </c>
      <c r="D18" s="24" t="s">
        <v>23</v>
      </c>
      <c r="E18" s="22">
        <v>17391424</v>
      </c>
      <c r="F18" s="25">
        <v>419</v>
      </c>
      <c r="G18" s="25"/>
      <c r="H18" s="25"/>
      <c r="I18" s="22">
        <v>90</v>
      </c>
      <c r="J18" s="25">
        <f t="shared" ref="J18:J30" si="1">F18/I18</f>
        <v>4.6555555555555559</v>
      </c>
      <c r="K18" s="22" t="s">
        <v>44</v>
      </c>
      <c r="L18" s="26" t="s">
        <v>48</v>
      </c>
      <c r="M18" s="22" t="s">
        <v>5</v>
      </c>
      <c r="N18" s="22" t="s">
        <v>3</v>
      </c>
      <c r="O18" s="27" t="s">
        <v>47</v>
      </c>
      <c r="P18" s="22" t="s">
        <v>25</v>
      </c>
      <c r="Q18" s="28" t="s">
        <v>23</v>
      </c>
      <c r="R18" s="22" t="s">
        <v>13</v>
      </c>
      <c r="S18" s="29">
        <v>44280</v>
      </c>
    </row>
    <row r="19" spans="1:19" x14ac:dyDescent="0.25">
      <c r="A19" s="22" t="s">
        <v>108</v>
      </c>
      <c r="B19" s="22" t="s">
        <v>110</v>
      </c>
      <c r="C19" s="23">
        <v>329001</v>
      </c>
      <c r="D19" s="24" t="s">
        <v>23</v>
      </c>
      <c r="E19" s="22">
        <v>17454202</v>
      </c>
      <c r="F19" s="25">
        <v>576</v>
      </c>
      <c r="G19" s="25"/>
      <c r="H19" s="25"/>
      <c r="I19" s="22">
        <v>90</v>
      </c>
      <c r="J19" s="25">
        <f t="shared" si="1"/>
        <v>6.4</v>
      </c>
      <c r="K19" s="22" t="s">
        <v>104</v>
      </c>
      <c r="L19" s="26" t="s">
        <v>111</v>
      </c>
      <c r="M19" s="22" t="s">
        <v>150</v>
      </c>
      <c r="N19" s="22" t="s">
        <v>3</v>
      </c>
      <c r="O19" s="27" t="s">
        <v>109</v>
      </c>
      <c r="P19" s="22" t="s">
        <v>25</v>
      </c>
      <c r="Q19" s="28" t="s">
        <v>23</v>
      </c>
      <c r="R19" s="22" t="s">
        <v>22</v>
      </c>
      <c r="S19" s="29">
        <v>44315</v>
      </c>
    </row>
    <row r="20" spans="1:19" x14ac:dyDescent="0.25">
      <c r="A20" s="22" t="s">
        <v>73</v>
      </c>
      <c r="B20" s="22" t="s">
        <v>75</v>
      </c>
      <c r="C20" s="23">
        <v>315001</v>
      </c>
      <c r="D20" s="24" t="s">
        <v>23</v>
      </c>
      <c r="E20" s="22">
        <v>17169789</v>
      </c>
      <c r="F20" s="25">
        <v>219.98</v>
      </c>
      <c r="G20" s="25"/>
      <c r="H20" s="25"/>
      <c r="I20" s="22">
        <v>90</v>
      </c>
      <c r="J20" s="25">
        <f t="shared" si="1"/>
        <v>2.4442222222222223</v>
      </c>
      <c r="K20" s="22" t="s">
        <v>29</v>
      </c>
      <c r="L20" s="26" t="s">
        <v>76</v>
      </c>
      <c r="M20" s="22" t="s">
        <v>150</v>
      </c>
      <c r="N20" s="22" t="s">
        <v>3</v>
      </c>
      <c r="O20" s="27" t="s">
        <v>74</v>
      </c>
      <c r="P20" s="22" t="s">
        <v>25</v>
      </c>
      <c r="Q20" s="28" t="s">
        <v>23</v>
      </c>
      <c r="R20" s="22" t="s">
        <v>22</v>
      </c>
      <c r="S20" s="29">
        <v>44181</v>
      </c>
    </row>
    <row r="21" spans="1:19" x14ac:dyDescent="0.25">
      <c r="A21" s="22" t="s">
        <v>201</v>
      </c>
      <c r="B21" s="22" t="s">
        <v>197</v>
      </c>
      <c r="C21" s="23">
        <v>1196001</v>
      </c>
      <c r="D21" s="24"/>
      <c r="E21" s="22">
        <v>18017082</v>
      </c>
      <c r="F21" s="25">
        <v>487.9</v>
      </c>
      <c r="G21" s="25"/>
      <c r="H21" s="25"/>
      <c r="I21" s="22">
        <v>90</v>
      </c>
      <c r="J21" s="25">
        <f t="shared" si="1"/>
        <v>5.4211111111111112</v>
      </c>
      <c r="K21" s="22" t="s">
        <v>199</v>
      </c>
      <c r="L21" s="32" t="s">
        <v>198</v>
      </c>
      <c r="M21" s="22" t="s">
        <v>5</v>
      </c>
      <c r="N21" s="22" t="s">
        <v>3</v>
      </c>
      <c r="O21" s="27" t="s">
        <v>200</v>
      </c>
      <c r="P21" s="22" t="s">
        <v>25</v>
      </c>
      <c r="Q21" s="28" t="s">
        <v>23</v>
      </c>
      <c r="R21" s="22" t="s">
        <v>22</v>
      </c>
      <c r="S21" s="29">
        <v>44599</v>
      </c>
    </row>
    <row r="22" spans="1:19" x14ac:dyDescent="0.25">
      <c r="A22" s="22" t="s">
        <v>113</v>
      </c>
      <c r="B22" s="22" t="s">
        <v>115</v>
      </c>
      <c r="C22" s="23">
        <v>1085001</v>
      </c>
      <c r="D22" s="24" t="s">
        <v>116</v>
      </c>
      <c r="E22" s="22">
        <v>17575561</v>
      </c>
      <c r="F22" s="25">
        <v>239</v>
      </c>
      <c r="G22" s="25"/>
      <c r="H22" s="25"/>
      <c r="I22" s="22">
        <v>90</v>
      </c>
      <c r="J22" s="25">
        <f t="shared" si="1"/>
        <v>2.6555555555555554</v>
      </c>
      <c r="K22" s="22" t="s">
        <v>104</v>
      </c>
      <c r="L22" s="26" t="s">
        <v>117</v>
      </c>
      <c r="M22" s="22" t="s">
        <v>5</v>
      </c>
      <c r="N22" s="22" t="s">
        <v>3</v>
      </c>
      <c r="O22" s="27" t="s">
        <v>114</v>
      </c>
      <c r="P22" s="22" t="s">
        <v>25</v>
      </c>
      <c r="Q22" s="28" t="s">
        <v>23</v>
      </c>
      <c r="R22" s="22" t="s">
        <v>22</v>
      </c>
      <c r="S22" s="29">
        <v>44382</v>
      </c>
    </row>
    <row r="23" spans="1:19" x14ac:dyDescent="0.25">
      <c r="A23" s="22" t="s">
        <v>113</v>
      </c>
      <c r="B23" s="22" t="s">
        <v>118</v>
      </c>
      <c r="C23" s="23">
        <v>1085002</v>
      </c>
      <c r="D23" s="24" t="s">
        <v>119</v>
      </c>
      <c r="E23" s="22">
        <v>17575578</v>
      </c>
      <c r="F23" s="25">
        <v>99</v>
      </c>
      <c r="G23" s="25"/>
      <c r="H23" s="25"/>
      <c r="I23" s="22">
        <v>90</v>
      </c>
      <c r="J23" s="25">
        <f t="shared" si="1"/>
        <v>1.1000000000000001</v>
      </c>
      <c r="K23" s="22" t="s">
        <v>104</v>
      </c>
      <c r="L23" s="26" t="s">
        <v>117</v>
      </c>
      <c r="M23" s="22" t="s">
        <v>5</v>
      </c>
      <c r="N23" s="22" t="s">
        <v>3</v>
      </c>
      <c r="O23" s="27" t="s">
        <v>114</v>
      </c>
      <c r="P23" s="22" t="s">
        <v>25</v>
      </c>
      <c r="Q23" s="28" t="s">
        <v>23</v>
      </c>
      <c r="R23" s="22" t="s">
        <v>22</v>
      </c>
      <c r="S23" s="29">
        <v>44382</v>
      </c>
    </row>
    <row r="24" spans="1:19" x14ac:dyDescent="0.25">
      <c r="A24" s="22" t="s">
        <v>120</v>
      </c>
      <c r="B24" s="22" t="s">
        <v>122</v>
      </c>
      <c r="C24" s="23">
        <v>1110001</v>
      </c>
      <c r="D24" s="24" t="s">
        <v>23</v>
      </c>
      <c r="E24" s="22">
        <v>17865862</v>
      </c>
      <c r="F24" s="25">
        <v>249</v>
      </c>
      <c r="G24" s="25"/>
      <c r="H24" s="25"/>
      <c r="I24" s="22">
        <v>90</v>
      </c>
      <c r="J24" s="25">
        <f t="shared" si="1"/>
        <v>2.7666666666666666</v>
      </c>
      <c r="K24" s="22" t="s">
        <v>104</v>
      </c>
      <c r="L24" s="26" t="s">
        <v>123</v>
      </c>
      <c r="M24" s="22" t="s">
        <v>5</v>
      </c>
      <c r="N24" s="22" t="s">
        <v>3</v>
      </c>
      <c r="O24" s="27" t="s">
        <v>121</v>
      </c>
      <c r="P24" s="22" t="s">
        <v>25</v>
      </c>
      <c r="Q24" s="28" t="s">
        <v>23</v>
      </c>
      <c r="R24" s="22" t="s">
        <v>22</v>
      </c>
      <c r="S24" s="29">
        <v>44480</v>
      </c>
    </row>
    <row r="25" spans="1:19" ht="18" customHeight="1" x14ac:dyDescent="0.25">
      <c r="A25" s="22" t="s">
        <v>34</v>
      </c>
      <c r="B25" s="22" t="s">
        <v>36</v>
      </c>
      <c r="C25" s="23">
        <v>1275001</v>
      </c>
      <c r="D25" s="24" t="s">
        <v>23</v>
      </c>
      <c r="E25" s="22">
        <v>17850257</v>
      </c>
      <c r="F25" s="25">
        <v>345</v>
      </c>
      <c r="G25" s="25"/>
      <c r="H25" s="25"/>
      <c r="I25" s="22">
        <v>90</v>
      </c>
      <c r="J25" s="25">
        <f t="shared" si="1"/>
        <v>3.8333333333333335</v>
      </c>
      <c r="K25" s="22" t="s">
        <v>14</v>
      </c>
      <c r="L25" s="26" t="s">
        <v>37</v>
      </c>
      <c r="M25" s="22" t="s">
        <v>5</v>
      </c>
      <c r="N25" s="22" t="s">
        <v>3</v>
      </c>
      <c r="O25" s="27" t="s">
        <v>35</v>
      </c>
      <c r="P25" s="22" t="s">
        <v>25</v>
      </c>
      <c r="Q25" s="28" t="s">
        <v>23</v>
      </c>
      <c r="R25" s="22" t="s">
        <v>22</v>
      </c>
      <c r="S25" s="29">
        <v>44473</v>
      </c>
    </row>
    <row r="26" spans="1:19" x14ac:dyDescent="0.25">
      <c r="A26" s="22" t="s">
        <v>27</v>
      </c>
      <c r="B26" s="22" t="s">
        <v>26</v>
      </c>
      <c r="C26" s="23">
        <v>691001</v>
      </c>
      <c r="D26" s="24" t="s">
        <v>23</v>
      </c>
      <c r="E26" s="22">
        <v>17186606</v>
      </c>
      <c r="F26" s="25">
        <v>449</v>
      </c>
      <c r="G26" s="25"/>
      <c r="H26" s="25"/>
      <c r="I26" s="22">
        <v>90</v>
      </c>
      <c r="J26" s="25">
        <f t="shared" si="1"/>
        <v>4.9888888888888889</v>
      </c>
      <c r="K26" s="22" t="s">
        <v>33</v>
      </c>
      <c r="L26" s="26" t="s">
        <v>28</v>
      </c>
      <c r="M26" s="22" t="s">
        <v>150</v>
      </c>
      <c r="N26" s="22" t="s">
        <v>3</v>
      </c>
      <c r="O26" s="27" t="s">
        <v>30</v>
      </c>
      <c r="P26" s="22" t="s">
        <v>31</v>
      </c>
      <c r="Q26" s="35">
        <v>150</v>
      </c>
      <c r="R26" s="22" t="s">
        <v>22</v>
      </c>
      <c r="S26" s="29">
        <v>44194</v>
      </c>
    </row>
    <row r="27" spans="1:19" x14ac:dyDescent="0.25">
      <c r="A27" s="22" t="s">
        <v>27</v>
      </c>
      <c r="B27" s="22" t="s">
        <v>32</v>
      </c>
      <c r="C27" s="23">
        <v>691002</v>
      </c>
      <c r="D27" s="24" t="s">
        <v>23</v>
      </c>
      <c r="E27" s="22">
        <v>17186635</v>
      </c>
      <c r="F27" s="25">
        <v>299</v>
      </c>
      <c r="G27" s="25"/>
      <c r="H27" s="25"/>
      <c r="I27" s="22">
        <v>90</v>
      </c>
      <c r="J27" s="25">
        <f t="shared" si="1"/>
        <v>3.3222222222222224</v>
      </c>
      <c r="K27" s="22" t="s">
        <v>33</v>
      </c>
      <c r="L27" s="26" t="s">
        <v>28</v>
      </c>
      <c r="M27" s="22" t="s">
        <v>150</v>
      </c>
      <c r="N27" s="22" t="s">
        <v>3</v>
      </c>
      <c r="O27" s="27" t="s">
        <v>30</v>
      </c>
      <c r="P27" s="22" t="s">
        <v>25</v>
      </c>
      <c r="Q27" s="28" t="s">
        <v>23</v>
      </c>
      <c r="R27" s="22" t="s">
        <v>22</v>
      </c>
      <c r="S27" s="29">
        <v>44194</v>
      </c>
    </row>
    <row r="28" spans="1:19" x14ac:dyDescent="0.25">
      <c r="A28" s="22" t="s">
        <v>124</v>
      </c>
      <c r="B28" s="22" t="s">
        <v>126</v>
      </c>
      <c r="C28" s="23">
        <v>876001</v>
      </c>
      <c r="D28" s="24" t="s">
        <v>23</v>
      </c>
      <c r="E28" s="22">
        <v>16954730</v>
      </c>
      <c r="F28" s="25">
        <v>540</v>
      </c>
      <c r="G28" s="25"/>
      <c r="H28" s="25"/>
      <c r="I28" s="22">
        <v>90</v>
      </c>
      <c r="J28" s="25">
        <f t="shared" si="1"/>
        <v>6</v>
      </c>
      <c r="K28" s="22" t="s">
        <v>104</v>
      </c>
      <c r="L28" s="26" t="s">
        <v>127</v>
      </c>
      <c r="M28" s="22" t="s">
        <v>5</v>
      </c>
      <c r="N28" s="22" t="s">
        <v>3</v>
      </c>
      <c r="O28" s="27" t="s">
        <v>125</v>
      </c>
      <c r="P28" s="22" t="s">
        <v>25</v>
      </c>
      <c r="Q28" s="28" t="s">
        <v>23</v>
      </c>
      <c r="R28" s="22" t="s">
        <v>22</v>
      </c>
      <c r="S28" s="29">
        <v>44181</v>
      </c>
    </row>
    <row r="29" spans="1:19" x14ac:dyDescent="0.25">
      <c r="A29" s="22" t="s">
        <v>128</v>
      </c>
      <c r="B29" s="22" t="s">
        <v>130</v>
      </c>
      <c r="C29" s="23">
        <v>1049001</v>
      </c>
      <c r="D29" s="24" t="s">
        <v>23</v>
      </c>
      <c r="E29" s="22">
        <v>17554323</v>
      </c>
      <c r="F29" s="25">
        <v>540</v>
      </c>
      <c r="G29" s="25"/>
      <c r="H29" s="25"/>
      <c r="I29" s="22">
        <v>90</v>
      </c>
      <c r="J29" s="25">
        <f t="shared" si="1"/>
        <v>6</v>
      </c>
      <c r="K29" s="22" t="s">
        <v>104</v>
      </c>
      <c r="L29" s="26" t="s">
        <v>131</v>
      </c>
      <c r="M29" s="22" t="s">
        <v>5</v>
      </c>
      <c r="N29" s="22" t="s">
        <v>3</v>
      </c>
      <c r="O29" s="27" t="s">
        <v>129</v>
      </c>
      <c r="P29" s="22" t="s">
        <v>25</v>
      </c>
      <c r="Q29" s="28" t="s">
        <v>23</v>
      </c>
      <c r="R29" s="22" t="s">
        <v>22</v>
      </c>
      <c r="S29" s="29">
        <v>44368</v>
      </c>
    </row>
    <row r="30" spans="1:19" x14ac:dyDescent="0.25">
      <c r="A30" s="22" t="s">
        <v>132</v>
      </c>
      <c r="B30" s="22" t="s">
        <v>134</v>
      </c>
      <c r="C30" s="23">
        <v>1052001</v>
      </c>
      <c r="D30" s="24" t="s">
        <v>23</v>
      </c>
      <c r="E30" s="22">
        <v>17554346</v>
      </c>
      <c r="F30" s="25">
        <v>540</v>
      </c>
      <c r="G30" s="25"/>
      <c r="H30" s="25"/>
      <c r="I30" s="22">
        <v>90</v>
      </c>
      <c r="J30" s="25">
        <f t="shared" si="1"/>
        <v>6</v>
      </c>
      <c r="K30" s="22" t="s">
        <v>104</v>
      </c>
      <c r="L30" s="26" t="s">
        <v>135</v>
      </c>
      <c r="M30" s="22" t="s">
        <v>5</v>
      </c>
      <c r="N30" s="22" t="s">
        <v>3</v>
      </c>
      <c r="O30" s="27" t="s">
        <v>133</v>
      </c>
      <c r="P30" s="22" t="s">
        <v>25</v>
      </c>
      <c r="Q30" s="28" t="s">
        <v>23</v>
      </c>
      <c r="R30" s="22" t="s">
        <v>22</v>
      </c>
      <c r="S30" s="29">
        <v>44368</v>
      </c>
    </row>
    <row r="31" spans="1:19" x14ac:dyDescent="0.25">
      <c r="A31" s="22" t="s">
        <v>136</v>
      </c>
      <c r="B31" s="22" t="s">
        <v>138</v>
      </c>
      <c r="C31" s="23">
        <v>508001</v>
      </c>
      <c r="D31" s="24" t="s">
        <v>23</v>
      </c>
      <c r="E31" s="22">
        <v>16898724</v>
      </c>
      <c r="F31" s="25">
        <v>464</v>
      </c>
      <c r="G31" s="25" t="s">
        <v>211</v>
      </c>
      <c r="H31" s="25">
        <v>224.99</v>
      </c>
      <c r="I31" s="22">
        <v>90</v>
      </c>
      <c r="J31" s="25">
        <f>H31/I31</f>
        <v>2.499888888888889</v>
      </c>
      <c r="K31" s="22" t="s">
        <v>104</v>
      </c>
      <c r="L31" s="26" t="s">
        <v>139</v>
      </c>
      <c r="M31" s="22" t="s">
        <v>5</v>
      </c>
      <c r="N31" s="22" t="s">
        <v>6</v>
      </c>
      <c r="O31" s="27" t="s">
        <v>137</v>
      </c>
      <c r="P31" s="22" t="s">
        <v>25</v>
      </c>
      <c r="Q31" s="28" t="s">
        <v>23</v>
      </c>
      <c r="R31" s="22" t="s">
        <v>13</v>
      </c>
      <c r="S31" s="29">
        <v>44126</v>
      </c>
    </row>
    <row r="32" spans="1:19" x14ac:dyDescent="0.25">
      <c r="A32" s="22" t="s">
        <v>140</v>
      </c>
      <c r="B32" s="22" t="s">
        <v>142</v>
      </c>
      <c r="C32" s="23">
        <v>316001</v>
      </c>
      <c r="D32" s="24" t="s">
        <v>23</v>
      </c>
      <c r="E32" s="22">
        <v>16879359</v>
      </c>
      <c r="F32" s="25">
        <v>476</v>
      </c>
      <c r="G32" s="25"/>
      <c r="H32" s="25"/>
      <c r="I32" s="22">
        <v>90</v>
      </c>
      <c r="J32" s="25">
        <f>F32/I32</f>
        <v>5.2888888888888888</v>
      </c>
      <c r="K32" s="22" t="s">
        <v>104</v>
      </c>
      <c r="L32" s="26" t="s">
        <v>143</v>
      </c>
      <c r="M32" s="22" t="s">
        <v>150</v>
      </c>
      <c r="N32" s="22" t="s">
        <v>6</v>
      </c>
      <c r="O32" s="27" t="s">
        <v>141</v>
      </c>
      <c r="P32" s="22" t="s">
        <v>25</v>
      </c>
      <c r="Q32" s="28" t="s">
        <v>23</v>
      </c>
      <c r="R32" s="22" t="s">
        <v>22</v>
      </c>
      <c r="S32" s="29">
        <v>44105</v>
      </c>
    </row>
    <row r="33" spans="1:19" x14ac:dyDescent="0.25">
      <c r="A33" s="22" t="s">
        <v>66</v>
      </c>
      <c r="B33" s="22" t="s">
        <v>67</v>
      </c>
      <c r="C33" s="23">
        <v>387001</v>
      </c>
      <c r="D33" s="24" t="s">
        <v>23</v>
      </c>
      <c r="E33" s="22">
        <v>16898718</v>
      </c>
      <c r="F33" s="25">
        <v>239.96</v>
      </c>
      <c r="G33" s="25"/>
      <c r="H33" s="25"/>
      <c r="I33" s="22">
        <v>90</v>
      </c>
      <c r="J33" s="25">
        <f>F33/I33</f>
        <v>2.6662222222222223</v>
      </c>
      <c r="K33" s="22" t="s">
        <v>98</v>
      </c>
      <c r="L33" s="26" t="s">
        <v>68</v>
      </c>
      <c r="M33" s="22" t="s">
        <v>5</v>
      </c>
      <c r="N33" s="22" t="s">
        <v>3</v>
      </c>
      <c r="O33" s="27" t="s">
        <v>65</v>
      </c>
      <c r="P33" s="22" t="s">
        <v>25</v>
      </c>
      <c r="Q33" s="28" t="s">
        <v>23</v>
      </c>
      <c r="R33" s="22" t="s">
        <v>22</v>
      </c>
      <c r="S33" s="29">
        <v>44126</v>
      </c>
    </row>
    <row r="34" spans="1:19" x14ac:dyDescent="0.25">
      <c r="A34" s="22" t="s">
        <v>144</v>
      </c>
      <c r="B34" s="22" t="s">
        <v>146</v>
      </c>
      <c r="C34" s="23">
        <v>868001</v>
      </c>
      <c r="D34" s="24" t="s">
        <v>23</v>
      </c>
      <c r="E34" s="22">
        <v>17506382</v>
      </c>
      <c r="F34" s="25">
        <v>476</v>
      </c>
      <c r="G34" s="25"/>
      <c r="H34" s="25"/>
      <c r="I34" s="22">
        <v>90</v>
      </c>
      <c r="J34" s="25">
        <f>F34/I34</f>
        <v>5.2888888888888888</v>
      </c>
      <c r="K34" s="22" t="s">
        <v>104</v>
      </c>
      <c r="L34" s="26" t="s">
        <v>147</v>
      </c>
      <c r="M34" s="22" t="s">
        <v>150</v>
      </c>
      <c r="N34" s="22" t="s">
        <v>6</v>
      </c>
      <c r="O34" s="27" t="s">
        <v>145</v>
      </c>
      <c r="P34" s="22" t="s">
        <v>25</v>
      </c>
      <c r="Q34" s="28" t="s">
        <v>23</v>
      </c>
      <c r="R34" s="22" t="s">
        <v>22</v>
      </c>
      <c r="S34" s="29">
        <v>44322</v>
      </c>
    </row>
    <row r="35" spans="1:19" x14ac:dyDescent="0.25">
      <c r="A35" s="22" t="s">
        <v>39</v>
      </c>
      <c r="B35" s="22" t="s">
        <v>40</v>
      </c>
      <c r="C35" s="23">
        <v>294001</v>
      </c>
      <c r="D35" s="24" t="s">
        <v>23</v>
      </c>
      <c r="E35" s="22">
        <v>16898701</v>
      </c>
      <c r="F35" s="25">
        <v>499.8</v>
      </c>
      <c r="G35" s="25"/>
      <c r="H35" s="25"/>
      <c r="I35" s="22">
        <v>90</v>
      </c>
      <c r="J35" s="25">
        <f>F35/I35</f>
        <v>5.5533333333333337</v>
      </c>
      <c r="K35" s="22" t="s">
        <v>14</v>
      </c>
      <c r="L35" s="26" t="s">
        <v>37</v>
      </c>
      <c r="M35" s="22" t="s">
        <v>5</v>
      </c>
      <c r="N35" s="22" t="s">
        <v>3</v>
      </c>
      <c r="O35" s="27" t="s">
        <v>38</v>
      </c>
      <c r="P35" s="22" t="s">
        <v>25</v>
      </c>
      <c r="Q35" s="28" t="s">
        <v>23</v>
      </c>
      <c r="R35" s="22" t="s">
        <v>13</v>
      </c>
      <c r="S35" s="29">
        <v>44126</v>
      </c>
    </row>
  </sheetData>
  <autoFilter ref="A1:S35" xr:uid="{3120F0A0-AA2A-421D-98B1-FA477EE5207F}">
    <sortState xmlns:xlrd2="http://schemas.microsoft.com/office/spreadsheetml/2017/richdata2" ref="A2:S35">
      <sortCondition ref="A1:A35"/>
    </sortState>
  </autoFilter>
  <hyperlinks>
    <hyperlink ref="O7" r:id="rId1" xr:uid="{028EB930-6E97-42A6-A5C4-1DA468269C1B}"/>
    <hyperlink ref="O8" r:id="rId2" xr:uid="{8EC30E74-5154-4E8C-A569-E717B7A0AE69}"/>
    <hyperlink ref="O26" r:id="rId3" xr:uid="{AA5604D2-DC46-4BF2-8BDA-9325DC99383E}"/>
    <hyperlink ref="O27" r:id="rId4" xr:uid="{E12ADC56-A143-4400-93A9-05B5722119E3}"/>
    <hyperlink ref="O25" r:id="rId5" xr:uid="{71ED4347-4D05-4B52-B058-C8DB2D5F8F54}"/>
    <hyperlink ref="O35" r:id="rId6" xr:uid="{7F8C32BE-A04C-4255-A95D-590EFF4BA0B7}"/>
    <hyperlink ref="O2" r:id="rId7" xr:uid="{5F032878-8D96-4111-84AF-7EFA1B63E02C}"/>
    <hyperlink ref="O18" r:id="rId8" xr:uid="{FFBD649A-0777-4F69-BF30-6CEE429F629B}"/>
    <hyperlink ref="O4" r:id="rId9" xr:uid="{F8E56EB9-8DC7-4636-AE7B-A109A2148BE7}"/>
    <hyperlink ref="O9" r:id="rId10" xr:uid="{8E489242-3B9C-40B7-A0E6-CF26F8A716DA}"/>
    <hyperlink ref="O17" r:id="rId11" xr:uid="{C475F48D-CB1A-4512-B0BF-6272C1363C6A}"/>
    <hyperlink ref="O33" r:id="rId12" xr:uid="{133AC199-C80A-461E-AFC5-91A938B267C5}"/>
    <hyperlink ref="O6" r:id="rId13" xr:uid="{8219546D-A295-4677-A954-5D3102515529}"/>
    <hyperlink ref="O20" r:id="rId14" xr:uid="{C72A9A45-EC4D-43E0-9EB0-8C2F454E5981}"/>
    <hyperlink ref="O16" r:id="rId15" xr:uid="{DA506B70-B549-4424-881B-DCE35AD66344}"/>
    <hyperlink ref="O15" r:id="rId16" xr:uid="{791381EB-8253-4001-B879-7F222589880B}"/>
    <hyperlink ref="O10" r:id="rId17" xr:uid="{40D64DA3-0F25-42F7-8D07-0FCFAB604269}"/>
    <hyperlink ref="O5" r:id="rId18" xr:uid="{50EE528B-CA59-4D87-AF17-4F4E661CC6EE}"/>
    <hyperlink ref="O12" r:id="rId19" xr:uid="{F1E4CE8D-8F61-4DC4-B351-2642688B43B0}"/>
    <hyperlink ref="O13" r:id="rId20" xr:uid="{FBA2B7F2-4F8B-4A47-9FFE-4D7E0E2A8AB6}"/>
    <hyperlink ref="O14" r:id="rId21" xr:uid="{89034F14-4130-4857-A00A-AEB056FBB9B3}"/>
    <hyperlink ref="O19" r:id="rId22" xr:uid="{633F9935-66F2-402D-93A7-72D0B4CCEECE}"/>
    <hyperlink ref="O22" r:id="rId23" xr:uid="{8D4844F7-6B36-4D85-A645-B77CD18776A8}"/>
    <hyperlink ref="O23" r:id="rId24" xr:uid="{E7F9795C-7A35-45F1-98A8-696BE86850F2}"/>
    <hyperlink ref="O24" r:id="rId25" xr:uid="{C957C66A-48C2-4799-8868-AED4250B8AAD}"/>
    <hyperlink ref="O28" r:id="rId26" xr:uid="{1ABEEF0B-E420-4AD7-978F-C3BE3E6135B6}"/>
    <hyperlink ref="O29" r:id="rId27" xr:uid="{A75B35AF-36B8-43B9-98FA-8DCCC7E883C3}"/>
    <hyperlink ref="O30" r:id="rId28" xr:uid="{3FBF9B4E-B255-42DE-A3DB-C2BCDE5CD908}"/>
    <hyperlink ref="O31" r:id="rId29" xr:uid="{703B166C-FEB7-4344-A424-68DF0DAA563E}"/>
    <hyperlink ref="O32" r:id="rId30" xr:uid="{9734F489-3DBC-4AAE-BEB4-A7069BE7DAFA}"/>
    <hyperlink ref="O34" r:id="rId31" xr:uid="{2B04C813-79AF-4BEF-8A52-D8F48A27B014}"/>
    <hyperlink ref="O3" r:id="rId32" xr:uid="{29133B71-B3F3-445A-922C-44690C3B7A49}"/>
    <hyperlink ref="O11" r:id="rId33" display="https://diga.bfarm.de/de/verzeichnis/1497" xr:uid="{01AE4BF7-ABD6-44CE-9EC8-F3084BA0C8BE}"/>
    <hyperlink ref="O21" r:id="rId34" xr:uid="{ECB0E5B6-AC73-4CD2-97CC-9C4611314828}"/>
  </hyperlinks>
  <pageMargins left="0.7" right="0.7" top="0.78740157499999996" bottom="0.78740157499999996" header="0.3" footer="0.3"/>
  <pageSetup paperSize="9" orientation="portrait" r:id="rId3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A3BD-9613-4E67-9F64-B9AB7ED9B878}">
  <dimension ref="A1:R64"/>
  <sheetViews>
    <sheetView workbookViewId="0">
      <selection activeCell="D28" sqref="D28"/>
    </sheetView>
  </sheetViews>
  <sheetFormatPr baseColWidth="10" defaultRowHeight="15" x14ac:dyDescent="0.25"/>
  <cols>
    <col min="1" max="1" width="47.5703125" customWidth="1"/>
    <col min="2" max="2" width="12" bestFit="1" customWidth="1"/>
    <col min="4" max="4" width="24" bestFit="1" customWidth="1"/>
    <col min="5" max="5" width="11.85546875" bestFit="1" customWidth="1"/>
    <col min="6" max="18" width="11.42578125" style="9"/>
  </cols>
  <sheetData>
    <row r="1" spans="1:5" x14ac:dyDescent="0.25">
      <c r="A1" t="s">
        <v>164</v>
      </c>
      <c r="B1" t="s">
        <v>0</v>
      </c>
      <c r="C1" t="s">
        <v>188</v>
      </c>
      <c r="D1" t="s">
        <v>181</v>
      </c>
      <c r="E1" t="s">
        <v>1</v>
      </c>
    </row>
    <row r="2" spans="1:5" x14ac:dyDescent="0.25">
      <c r="A2" t="s">
        <v>179</v>
      </c>
      <c r="B2">
        <v>12345678</v>
      </c>
      <c r="C2" s="5">
        <v>235</v>
      </c>
      <c r="D2">
        <v>90</v>
      </c>
      <c r="E2" s="2">
        <f>Tabelle2[[#This Row],[Tatsächlicher Preis]]/Tabelle2[[#This Row],[Anwendungsdauer in d]]</f>
        <v>2.6111111111111112</v>
      </c>
    </row>
    <row r="3" spans="1:5" x14ac:dyDescent="0.25">
      <c r="A3" t="s">
        <v>178</v>
      </c>
      <c r="B3">
        <v>12345679</v>
      </c>
      <c r="C3" s="5">
        <v>146</v>
      </c>
      <c r="D3">
        <v>90</v>
      </c>
      <c r="E3" s="2">
        <f>Tabelle2[[#This Row],[Tatsächlicher Preis]]/Tabelle2[[#This Row],[Anwendungsdauer in d]]</f>
        <v>1.6222222222222222</v>
      </c>
    </row>
    <row r="4" spans="1:5" x14ac:dyDescent="0.25">
      <c r="A4" t="s">
        <v>180</v>
      </c>
      <c r="B4">
        <v>12345670</v>
      </c>
      <c r="C4" s="5">
        <v>534</v>
      </c>
      <c r="D4">
        <v>90</v>
      </c>
      <c r="E4" s="2">
        <f>Tabelle2[[#This Row],[Tatsächlicher Preis]]/Tabelle2[[#This Row],[Anwendungsdauer in d]]</f>
        <v>5.9333333333333336</v>
      </c>
    </row>
    <row r="5" spans="1:5" s="9" customFormat="1" x14ac:dyDescent="0.25">
      <c r="C5" s="10"/>
    </row>
    <row r="6" spans="1:5" s="9" customFormat="1" x14ac:dyDescent="0.25">
      <c r="A6" s="11" t="s">
        <v>204</v>
      </c>
    </row>
    <row r="7" spans="1:5" s="9" customFormat="1" x14ac:dyDescent="0.25"/>
    <row r="8" spans="1:5" x14ac:dyDescent="0.25">
      <c r="A8" t="s">
        <v>162</v>
      </c>
      <c r="B8" s="2" t="s">
        <v>161</v>
      </c>
      <c r="C8" s="9"/>
      <c r="D8" s="9"/>
      <c r="E8" s="9"/>
    </row>
    <row r="9" spans="1:5" x14ac:dyDescent="0.25">
      <c r="A9" t="s">
        <v>160</v>
      </c>
      <c r="B9" s="2">
        <f>(SUM(E2:E4)/COUNT(E2:E4))</f>
        <v>3.3888888888888893</v>
      </c>
      <c r="C9" s="9"/>
      <c r="D9" s="9"/>
      <c r="E9" s="9"/>
    </row>
    <row r="10" spans="1:5" x14ac:dyDescent="0.25">
      <c r="A10" s="3" t="s">
        <v>159</v>
      </c>
      <c r="B10">
        <f>_xlfn.STDEV.S(E2:E4)</f>
        <v>2.2583452917545896</v>
      </c>
      <c r="D10" s="9"/>
      <c r="E10" s="9"/>
    </row>
    <row r="11" spans="1:5" x14ac:dyDescent="0.25">
      <c r="A11" s="3" t="s">
        <v>158</v>
      </c>
      <c r="B11" s="14">
        <f>B10/B9*100</f>
        <v>66.639697133741976</v>
      </c>
      <c r="C11" s="9"/>
      <c r="D11" s="9"/>
      <c r="E11" s="9"/>
    </row>
    <row r="12" spans="1:5" x14ac:dyDescent="0.25">
      <c r="C12" s="9"/>
      <c r="D12" s="9"/>
      <c r="E12" s="9"/>
    </row>
    <row r="13" spans="1:5" x14ac:dyDescent="0.25">
      <c r="A13" s="7" t="s">
        <v>202</v>
      </c>
      <c r="B13" s="8">
        <f>1.0364*B10+B9</f>
        <v>5.729437949263346</v>
      </c>
      <c r="C13" s="9"/>
      <c r="D13" s="9"/>
      <c r="E13" s="9"/>
    </row>
    <row r="14" spans="1:5" x14ac:dyDescent="0.25">
      <c r="A14" s="7" t="s">
        <v>203</v>
      </c>
      <c r="B14" s="8">
        <f>1.0364*0.6*B9+B9</f>
        <v>5.4962355555555558</v>
      </c>
      <c r="C14" s="9"/>
      <c r="D14" s="9"/>
      <c r="E14" s="9"/>
    </row>
    <row r="15" spans="1:5" s="9" customFormat="1" x14ac:dyDescent="0.25"/>
    <row r="16" spans="1:5" s="9" customFormat="1" ht="30" x14ac:dyDescent="0.25">
      <c r="A16" s="17" t="s">
        <v>207</v>
      </c>
      <c r="B16" s="16">
        <f>B14*90</f>
        <v>494.66120000000001</v>
      </c>
    </row>
    <row r="17" spans="1:2" s="9" customFormat="1" ht="30" x14ac:dyDescent="0.25">
      <c r="A17" s="18" t="s">
        <v>208</v>
      </c>
      <c r="B17" s="19">
        <f>B14*90*0.8</f>
        <v>395.72896000000003</v>
      </c>
    </row>
    <row r="18" spans="1:2" s="9" customFormat="1" x14ac:dyDescent="0.25"/>
    <row r="19" spans="1:2" s="9" customFormat="1" x14ac:dyDescent="0.25"/>
    <row r="20" spans="1:2" s="9" customFormat="1" x14ac:dyDescent="0.25"/>
    <row r="21" spans="1:2" s="9" customFormat="1" x14ac:dyDescent="0.25"/>
    <row r="22" spans="1:2" s="9" customFormat="1" x14ac:dyDescent="0.25"/>
    <row r="23" spans="1:2" s="9" customFormat="1" x14ac:dyDescent="0.25"/>
    <row r="24" spans="1:2" s="9" customFormat="1" x14ac:dyDescent="0.25"/>
    <row r="25" spans="1:2" s="9" customFormat="1" x14ac:dyDescent="0.25"/>
    <row r="26" spans="1:2" s="9" customFormat="1" x14ac:dyDescent="0.25"/>
    <row r="27" spans="1:2" s="9" customFormat="1" x14ac:dyDescent="0.25"/>
    <row r="28" spans="1:2" s="9" customFormat="1" x14ac:dyDescent="0.25"/>
    <row r="29" spans="1:2" s="9" customFormat="1" x14ac:dyDescent="0.25"/>
    <row r="30" spans="1:2" s="9" customFormat="1" x14ac:dyDescent="0.25"/>
    <row r="31" spans="1:2" s="9" customFormat="1" x14ac:dyDescent="0.25"/>
    <row r="32" spans="1:2" s="9" customFormat="1" x14ac:dyDescent="0.25"/>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pans="3:5" s="9" customFormat="1" x14ac:dyDescent="0.25"/>
    <row r="50" spans="3:5" s="9" customFormat="1" x14ac:dyDescent="0.25"/>
    <row r="51" spans="3:5" s="9" customFormat="1" x14ac:dyDescent="0.25"/>
    <row r="52" spans="3:5" x14ac:dyDescent="0.25">
      <c r="C52" s="9"/>
      <c r="D52" s="9"/>
      <c r="E52" s="9"/>
    </row>
    <row r="53" spans="3:5" x14ac:dyDescent="0.25">
      <c r="C53" s="9"/>
      <c r="D53" s="9"/>
      <c r="E53" s="9"/>
    </row>
    <row r="54" spans="3:5" x14ac:dyDescent="0.25">
      <c r="C54" s="9"/>
      <c r="D54" s="9"/>
      <c r="E54" s="9"/>
    </row>
    <row r="55" spans="3:5" x14ac:dyDescent="0.25">
      <c r="C55" s="9"/>
      <c r="D55" s="9"/>
      <c r="E55" s="9"/>
    </row>
    <row r="56" spans="3:5" x14ac:dyDescent="0.25">
      <c r="C56" s="9"/>
      <c r="D56" s="9"/>
      <c r="E56" s="9"/>
    </row>
    <row r="57" spans="3:5" x14ac:dyDescent="0.25">
      <c r="C57" s="9"/>
      <c r="D57" s="9"/>
      <c r="E57" s="9"/>
    </row>
    <row r="58" spans="3:5" x14ac:dyDescent="0.25">
      <c r="C58" s="9"/>
      <c r="D58" s="9"/>
      <c r="E58" s="9"/>
    </row>
    <row r="59" spans="3:5" x14ac:dyDescent="0.25">
      <c r="C59" s="9"/>
      <c r="D59" s="9"/>
      <c r="E59" s="9"/>
    </row>
    <row r="60" spans="3:5" x14ac:dyDescent="0.25">
      <c r="C60" s="9"/>
      <c r="D60" s="9"/>
      <c r="E60" s="9"/>
    </row>
    <row r="61" spans="3:5" x14ac:dyDescent="0.25">
      <c r="C61" s="9"/>
      <c r="D61" s="9"/>
      <c r="E61" s="9"/>
    </row>
    <row r="62" spans="3:5" x14ac:dyDescent="0.25">
      <c r="C62" s="9"/>
      <c r="D62" s="9"/>
      <c r="E62" s="9"/>
    </row>
    <row r="63" spans="3:5" x14ac:dyDescent="0.25">
      <c r="C63" s="9"/>
      <c r="D63" s="9"/>
      <c r="E63" s="9"/>
    </row>
    <row r="64" spans="3:5" x14ac:dyDescent="0.25">
      <c r="C64" s="9"/>
      <c r="D64" s="9"/>
      <c r="E64" s="9"/>
    </row>
  </sheetData>
  <phoneticPr fontId="7" type="noConversion"/>
  <pageMargins left="0.7" right="0.7" top="0.78740157499999996" bottom="0.78740157499999996" header="0.3" footer="0.3"/>
  <pageSetup paperSize="9" orientation="portrait"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92C8-55EC-4E73-94D8-421B4C0BBBAC}">
  <dimension ref="A1:Z165"/>
  <sheetViews>
    <sheetView workbookViewId="0">
      <selection activeCell="A29" sqref="A29"/>
    </sheetView>
  </sheetViews>
  <sheetFormatPr baseColWidth="10" defaultRowHeight="15" x14ac:dyDescent="0.25"/>
  <cols>
    <col min="1" max="1" width="38" customWidth="1"/>
    <col min="2" max="2" width="23.7109375" customWidth="1"/>
    <col min="3" max="3" width="23.5703125" customWidth="1"/>
    <col min="4" max="4" width="9.85546875" customWidth="1"/>
    <col min="5" max="5" width="28.85546875" customWidth="1"/>
    <col min="6" max="6" width="18.28515625" customWidth="1"/>
    <col min="7" max="7" width="27.7109375" hidden="1" customWidth="1"/>
    <col min="8" max="8" width="21.42578125" hidden="1" customWidth="1"/>
    <col min="9" max="9" width="24.28515625" style="5" hidden="1" customWidth="1"/>
    <col min="10" max="10" width="25.28515625" hidden="1" customWidth="1"/>
  </cols>
  <sheetData>
    <row r="1" spans="1:26" x14ac:dyDescent="0.25">
      <c r="A1" t="s">
        <v>164</v>
      </c>
      <c r="B1" t="s">
        <v>0</v>
      </c>
      <c r="C1" t="s">
        <v>188</v>
      </c>
      <c r="D1" t="s">
        <v>163</v>
      </c>
      <c r="E1" s="4" t="s">
        <v>182</v>
      </c>
      <c r="F1" t="s">
        <v>177</v>
      </c>
      <c r="G1" t="s">
        <v>176</v>
      </c>
      <c r="H1" t="s">
        <v>171</v>
      </c>
      <c r="I1" s="5" t="s">
        <v>175</v>
      </c>
      <c r="J1" t="s">
        <v>174</v>
      </c>
      <c r="K1" s="9"/>
      <c r="L1" s="9"/>
      <c r="M1" s="9"/>
      <c r="N1" s="9"/>
      <c r="O1" s="9"/>
      <c r="P1" s="9"/>
      <c r="Q1" s="9"/>
      <c r="R1" s="9"/>
      <c r="S1" s="9"/>
      <c r="T1" s="9"/>
      <c r="U1" s="9"/>
      <c r="V1" s="9"/>
      <c r="W1" s="9"/>
      <c r="X1" s="9"/>
      <c r="Y1" s="9"/>
      <c r="Z1" s="9"/>
    </row>
    <row r="2" spans="1:26" x14ac:dyDescent="0.25">
      <c r="A2" t="s">
        <v>179</v>
      </c>
      <c r="B2">
        <v>12345678</v>
      </c>
      <c r="C2" s="15">
        <v>199.99</v>
      </c>
      <c r="D2">
        <v>90</v>
      </c>
      <c r="E2" s="4">
        <v>1</v>
      </c>
      <c r="F2" s="2">
        <f t="shared" ref="F2:F8" si="0">C2/D2</f>
        <v>2.2221111111111114</v>
      </c>
      <c r="G2" t="str">
        <f>IF(Tabelle14[[#This Row],[Tagespreis]]&gt;=$B$14,Tabelle14[[#This Row],[Tagespreis]],"leer")</f>
        <v>leer</v>
      </c>
      <c r="H2" t="str">
        <f>IF(Tabelle14[[#This Row],[Berechnung höchster]]&lt;&gt;"leer",Tabelle14[[#This Row],[Index (manuell ergänzen)]],"leer")</f>
        <v>leer</v>
      </c>
      <c r="I2" s="5">
        <f>IF(Tabelle14[[#This Row],[Tagespreis]]&gt;=$B$14,"leer",Tabelle14[[#This Row],[Tagespreis]])</f>
        <v>2.2221111111111114</v>
      </c>
      <c r="J2">
        <f>IF(Tabelle14[[#This Row],[Berechnung höchster]]="leer",Tabelle14[[#This Row],[Index (manuell ergänzen)]],"leer")</f>
        <v>1</v>
      </c>
      <c r="K2" s="9"/>
      <c r="L2" s="9"/>
      <c r="M2" s="9"/>
      <c r="N2" s="9"/>
      <c r="O2" s="9"/>
      <c r="P2" s="9"/>
      <c r="Q2" s="9"/>
      <c r="R2" s="9"/>
      <c r="S2" s="9"/>
      <c r="T2" s="9"/>
      <c r="U2" s="9"/>
      <c r="V2" s="9"/>
      <c r="W2" s="9"/>
      <c r="X2" s="9"/>
      <c r="Y2" s="9"/>
      <c r="Z2" s="9"/>
    </row>
    <row r="3" spans="1:26" x14ac:dyDescent="0.25">
      <c r="A3" t="s">
        <v>178</v>
      </c>
      <c r="B3">
        <v>12345679</v>
      </c>
      <c r="C3" s="15">
        <v>265.33999999999997</v>
      </c>
      <c r="D3">
        <v>90</v>
      </c>
      <c r="E3" s="4">
        <v>2</v>
      </c>
      <c r="F3" s="2">
        <f t="shared" si="0"/>
        <v>2.9482222222222219</v>
      </c>
      <c r="G3" t="str">
        <f>IF(Tabelle14[[#This Row],[Tagespreis]]&gt;=$B$14,Tabelle14[[#This Row],[Tagespreis]],"leer")</f>
        <v>leer</v>
      </c>
      <c r="H3" t="str">
        <f>IF(Tabelle14[[#This Row],[Berechnung höchster]]&lt;&gt;"leer",Tabelle14[[#This Row],[Index (manuell ergänzen)]],"leer")</f>
        <v>leer</v>
      </c>
      <c r="I3" s="5">
        <f>IF(Tabelle14[[#This Row],[Tagespreis]]&gt;=$B$14,"leer",Tabelle14[[#This Row],[Tagespreis]])</f>
        <v>2.9482222222222219</v>
      </c>
      <c r="J3">
        <f>IF(Tabelle14[[#This Row],[Berechnung höchster]]="leer",Tabelle14[[#This Row],[Index (manuell ergänzen)]],"leer")</f>
        <v>2</v>
      </c>
      <c r="K3" s="9"/>
      <c r="L3" s="9"/>
      <c r="M3" s="9"/>
      <c r="N3" s="9"/>
      <c r="O3" s="9"/>
      <c r="P3" s="9"/>
      <c r="Q3" s="9"/>
      <c r="R3" s="9"/>
      <c r="S3" s="9"/>
      <c r="T3" s="9"/>
      <c r="U3" s="9"/>
      <c r="V3" s="9"/>
      <c r="W3" s="9"/>
      <c r="X3" s="9"/>
      <c r="Y3" s="9"/>
      <c r="Z3" s="9"/>
    </row>
    <row r="4" spans="1:26" x14ac:dyDescent="0.25">
      <c r="A4" t="s">
        <v>180</v>
      </c>
      <c r="B4">
        <v>12345677</v>
      </c>
      <c r="C4" s="15">
        <v>268.5</v>
      </c>
      <c r="D4">
        <v>90</v>
      </c>
      <c r="E4" s="4">
        <v>3</v>
      </c>
      <c r="F4" s="2">
        <f t="shared" si="0"/>
        <v>2.9833333333333334</v>
      </c>
      <c r="G4" t="str">
        <f>IF(Tabelle14[[#This Row],[Tagespreis]]&gt;=$B$14,Tabelle14[[#This Row],[Tagespreis]],"leer")</f>
        <v>leer</v>
      </c>
      <c r="H4" t="str">
        <f>IF(Tabelle14[[#This Row],[Berechnung höchster]]&lt;&gt;"leer",Tabelle14[[#This Row],[Index (manuell ergänzen)]],"leer")</f>
        <v>leer</v>
      </c>
      <c r="I4" s="5">
        <f>IF(Tabelle14[[#This Row],[Tagespreis]]&gt;=$B$14,"leer",Tabelle14[[#This Row],[Tagespreis]])</f>
        <v>2.9833333333333334</v>
      </c>
      <c r="J4">
        <f>IF(Tabelle14[[#This Row],[Berechnung höchster]]="leer",Tabelle14[[#This Row],[Index (manuell ergänzen)]],"leer")</f>
        <v>3</v>
      </c>
      <c r="K4" s="9"/>
      <c r="L4" s="9"/>
      <c r="M4" s="9"/>
      <c r="N4" s="9"/>
      <c r="O4" s="9"/>
      <c r="P4" s="9"/>
      <c r="Q4" s="9"/>
      <c r="R4" s="9"/>
      <c r="S4" s="9"/>
      <c r="T4" s="9"/>
      <c r="U4" s="9"/>
      <c r="V4" s="9"/>
      <c r="W4" s="9"/>
      <c r="X4" s="9"/>
      <c r="Y4" s="9"/>
      <c r="Z4" s="9"/>
    </row>
    <row r="5" spans="1:26" x14ac:dyDescent="0.25">
      <c r="A5" t="s">
        <v>183</v>
      </c>
      <c r="B5">
        <v>12345676</v>
      </c>
      <c r="C5" s="15">
        <v>350.9</v>
      </c>
      <c r="D5">
        <v>90</v>
      </c>
      <c r="E5" s="4">
        <v>4</v>
      </c>
      <c r="F5" s="2">
        <f t="shared" si="0"/>
        <v>3.8988888888888886</v>
      </c>
      <c r="G5" t="str">
        <f>IF(Tabelle14[[#This Row],[Tagespreis]]&gt;=$B$14,Tabelle14[[#This Row],[Tagespreis]],"leer")</f>
        <v>leer</v>
      </c>
      <c r="H5" t="str">
        <f>IF(Tabelle14[[#This Row],[Berechnung höchster]]&lt;&gt;"leer",Tabelle14[[#This Row],[Index (manuell ergänzen)]],"leer")</f>
        <v>leer</v>
      </c>
      <c r="I5" s="5">
        <f>IF(Tabelle14[[#This Row],[Tagespreis]]&gt;=$B$14,"leer",Tabelle14[[#This Row],[Tagespreis]])</f>
        <v>3.8988888888888886</v>
      </c>
      <c r="J5">
        <f>IF(Tabelle14[[#This Row],[Berechnung höchster]]="leer",Tabelle14[[#This Row],[Index (manuell ergänzen)]],"leer")</f>
        <v>4</v>
      </c>
      <c r="K5" s="9"/>
      <c r="L5" s="9"/>
      <c r="M5" s="9"/>
      <c r="N5" s="9"/>
      <c r="O5" s="9"/>
      <c r="P5" s="9"/>
      <c r="Q5" s="9"/>
      <c r="R5" s="9"/>
      <c r="S5" s="9"/>
      <c r="T5" s="9"/>
      <c r="U5" s="9"/>
      <c r="V5" s="9"/>
      <c r="W5" s="9"/>
      <c r="X5" s="9"/>
      <c r="Y5" s="9"/>
      <c r="Z5" s="9"/>
    </row>
    <row r="6" spans="1:26" x14ac:dyDescent="0.25">
      <c r="A6" t="s">
        <v>184</v>
      </c>
      <c r="B6">
        <v>12345675</v>
      </c>
      <c r="C6" s="15">
        <v>488.9</v>
      </c>
      <c r="D6">
        <v>90</v>
      </c>
      <c r="E6" s="4">
        <v>5</v>
      </c>
      <c r="F6" s="2">
        <f t="shared" si="0"/>
        <v>5.4322222222222223</v>
      </c>
      <c r="G6" t="str">
        <f>IF(Tabelle14[[#This Row],[Tagespreis]]&gt;=$B$14,Tabelle14[[#This Row],[Tagespreis]],"leer")</f>
        <v>leer</v>
      </c>
      <c r="H6" t="str">
        <f>IF(Tabelle14[[#This Row],[Berechnung höchster]]&lt;&gt;"leer",Tabelle14[[#This Row],[Index (manuell ergänzen)]],"leer")</f>
        <v>leer</v>
      </c>
      <c r="I6" s="5">
        <f>IF(Tabelle14[[#This Row],[Tagespreis]]&gt;=$B$14,"leer",Tabelle14[[#This Row],[Tagespreis]])</f>
        <v>5.4322222222222223</v>
      </c>
      <c r="J6">
        <f>IF(Tabelle14[[#This Row],[Berechnung höchster]]="leer",Tabelle14[[#This Row],[Index (manuell ergänzen)]],"leer")</f>
        <v>5</v>
      </c>
      <c r="K6" s="9"/>
      <c r="L6" s="9"/>
      <c r="M6" s="9"/>
      <c r="N6" s="9"/>
      <c r="O6" s="9"/>
      <c r="P6" s="9"/>
      <c r="Q6" s="9"/>
      <c r="R6" s="9"/>
      <c r="S6" s="9"/>
      <c r="T6" s="9"/>
      <c r="U6" s="9"/>
      <c r="V6" s="9"/>
      <c r="W6" s="9"/>
      <c r="X6" s="9"/>
      <c r="Y6" s="9"/>
      <c r="Z6" s="9"/>
    </row>
    <row r="7" spans="1:26" s="9" customFormat="1" x14ac:dyDescent="0.25">
      <c r="A7" t="s">
        <v>186</v>
      </c>
      <c r="B7">
        <v>12345674</v>
      </c>
      <c r="C7" s="15">
        <v>512</v>
      </c>
      <c r="D7">
        <v>90</v>
      </c>
      <c r="E7" s="4">
        <v>6</v>
      </c>
      <c r="F7" s="2">
        <f t="shared" si="0"/>
        <v>5.6888888888888891</v>
      </c>
      <c r="G7" s="13" t="str">
        <f>IF(Tabelle14[[#This Row],[Tagespreis]]&gt;=$B$14,Tabelle14[[#This Row],[Tagespreis]],"leer")</f>
        <v>leer</v>
      </c>
      <c r="H7" s="13" t="str">
        <f>IF(Tabelle14[[#This Row],[Berechnung höchster]]&lt;&gt;"leer",Tabelle14[[#This Row],[Index (manuell ergänzen)]],"leer")</f>
        <v>leer</v>
      </c>
      <c r="I7" s="5">
        <f>IF(Tabelle14[[#This Row],[Tagespreis]]&gt;=$B$14,"leer",Tabelle14[[#This Row],[Tagespreis]])</f>
        <v>5.6888888888888891</v>
      </c>
      <c r="J7" s="13">
        <f>IF(Tabelle14[[#This Row],[Berechnung höchster]]="leer",Tabelle14[[#This Row],[Index (manuell ergänzen)]],"leer")</f>
        <v>6</v>
      </c>
    </row>
    <row r="8" spans="1:26" s="9" customFormat="1" x14ac:dyDescent="0.25">
      <c r="A8" t="s">
        <v>187</v>
      </c>
      <c r="B8">
        <v>12345673</v>
      </c>
      <c r="C8" s="15">
        <v>644</v>
      </c>
      <c r="D8">
        <v>90</v>
      </c>
      <c r="E8" s="4">
        <v>7</v>
      </c>
      <c r="F8" s="2">
        <f t="shared" si="0"/>
        <v>7.1555555555555559</v>
      </c>
      <c r="G8" s="13">
        <f>IF(Tabelle14[[#This Row],[Tagespreis]]&gt;=$B$14,Tabelle14[[#This Row],[Tagespreis]],"leer")</f>
        <v>7.1555555555555559</v>
      </c>
      <c r="H8" s="13">
        <f>IF(Tabelle14[[#This Row],[Berechnung höchster]]&lt;&gt;"leer",Tabelle14[[#This Row],[Index (manuell ergänzen)]],"leer")</f>
        <v>7</v>
      </c>
      <c r="I8" s="5" t="str">
        <f>IF(Tabelle14[[#This Row],[Tagespreis]]&gt;=$B$14,"leer",Tabelle14[[#This Row],[Tagespreis]])</f>
        <v>leer</v>
      </c>
      <c r="J8" s="13" t="str">
        <f>IF(Tabelle14[[#This Row],[Berechnung höchster]]="leer",Tabelle14[[#This Row],[Index (manuell ergänzen)]],"leer")</f>
        <v>leer</v>
      </c>
    </row>
    <row r="9" spans="1:26" s="9" customFormat="1" x14ac:dyDescent="0.25">
      <c r="A9"/>
      <c r="B9"/>
      <c r="C9" s="15"/>
      <c r="D9"/>
      <c r="E9" s="4"/>
      <c r="F9" s="2"/>
      <c r="G9" s="13"/>
      <c r="H9" s="13"/>
      <c r="I9" s="5"/>
      <c r="J9" s="13"/>
    </row>
    <row r="10" spans="1:26" s="9" customFormat="1" x14ac:dyDescent="0.25">
      <c r="I10" s="12"/>
    </row>
    <row r="11" spans="1:26" s="9" customFormat="1" x14ac:dyDescent="0.25">
      <c r="A11" s="11" t="s">
        <v>206</v>
      </c>
      <c r="I11" s="12"/>
    </row>
    <row r="12" spans="1:26" x14ac:dyDescent="0.25">
      <c r="A12" s="9"/>
      <c r="B12" s="9"/>
      <c r="C12" s="9"/>
      <c r="D12" s="9"/>
      <c r="E12" s="9"/>
      <c r="F12" s="9"/>
      <c r="G12" s="9"/>
      <c r="H12" s="9"/>
      <c r="I12" s="12"/>
      <c r="J12" s="9"/>
      <c r="K12" s="9"/>
      <c r="L12" s="9"/>
      <c r="M12" s="9"/>
      <c r="N12" s="9"/>
      <c r="O12" s="9"/>
      <c r="P12" s="9"/>
      <c r="Q12" s="9"/>
      <c r="R12" s="9"/>
      <c r="S12" s="9"/>
      <c r="T12" s="9"/>
      <c r="U12" s="9"/>
      <c r="V12" s="9"/>
      <c r="W12" s="9"/>
      <c r="X12" s="9"/>
      <c r="Y12" s="9"/>
      <c r="Z12" s="9"/>
    </row>
    <row r="13" spans="1:26" x14ac:dyDescent="0.25">
      <c r="A13" t="s">
        <v>162</v>
      </c>
      <c r="B13" t="s">
        <v>173</v>
      </c>
      <c r="C13" s="9"/>
      <c r="D13" s="9"/>
      <c r="E13" s="9"/>
      <c r="F13" s="9"/>
      <c r="G13" s="9"/>
      <c r="H13" s="9"/>
      <c r="I13" s="12"/>
      <c r="J13" s="9"/>
      <c r="K13" s="9"/>
      <c r="L13" s="9"/>
      <c r="M13" s="9"/>
      <c r="N13" s="9"/>
      <c r="O13" s="9"/>
      <c r="P13" s="9"/>
      <c r="Q13" s="9"/>
      <c r="R13" s="9"/>
      <c r="S13" s="9"/>
      <c r="T13" s="9"/>
      <c r="U13" s="9"/>
      <c r="V13" s="9"/>
      <c r="W13" s="9"/>
      <c r="X13" s="9"/>
      <c r="Y13" s="9"/>
      <c r="Z13" s="9"/>
    </row>
    <row r="14" spans="1:26" x14ac:dyDescent="0.25">
      <c r="A14" t="s">
        <v>172</v>
      </c>
      <c r="B14">
        <f>(COUNT(F:F)-1)*0.8+1</f>
        <v>5.8000000000000007</v>
      </c>
      <c r="C14" s="9"/>
      <c r="D14" s="9"/>
      <c r="E14" s="9"/>
      <c r="F14" s="9"/>
      <c r="G14" s="9"/>
      <c r="H14" s="9"/>
      <c r="I14" s="12"/>
      <c r="J14" s="9"/>
      <c r="K14" s="9"/>
      <c r="L14" s="9"/>
      <c r="M14" s="9"/>
      <c r="N14" s="9"/>
      <c r="O14" s="9"/>
      <c r="P14" s="9"/>
      <c r="Q14" s="9"/>
      <c r="R14" s="9"/>
      <c r="S14" s="9"/>
      <c r="T14" s="9"/>
      <c r="U14" s="9"/>
      <c r="V14" s="9"/>
      <c r="W14" s="9"/>
      <c r="X14" s="9"/>
      <c r="Y14" s="9"/>
      <c r="Z14" s="9"/>
    </row>
    <row r="15" spans="1:26" x14ac:dyDescent="0.25">
      <c r="A15" t="s">
        <v>185</v>
      </c>
      <c r="B15" s="5">
        <f>SMALL(Tabelle14[Berechnung höchster],1)</f>
        <v>7.1555555555555559</v>
      </c>
      <c r="C15" s="9"/>
      <c r="D15" s="9"/>
      <c r="E15" s="9"/>
      <c r="F15" s="9"/>
      <c r="G15" s="9"/>
      <c r="H15" s="9"/>
      <c r="I15" s="12"/>
      <c r="J15" s="9"/>
      <c r="K15" s="9"/>
      <c r="L15" s="9"/>
      <c r="M15" s="9"/>
      <c r="N15" s="9"/>
      <c r="O15" s="9"/>
      <c r="P15" s="9"/>
      <c r="Q15" s="9"/>
      <c r="R15" s="9"/>
      <c r="S15" s="9"/>
      <c r="T15" s="9"/>
      <c r="U15" s="9"/>
      <c r="V15" s="9"/>
      <c r="W15" s="9"/>
      <c r="X15" s="9"/>
      <c r="Y15" s="9"/>
      <c r="Z15" s="9"/>
    </row>
    <row r="16" spans="1:26" x14ac:dyDescent="0.25">
      <c r="A16" t="s">
        <v>171</v>
      </c>
      <c r="B16" s="6">
        <f>SMALL(Tabelle14[Index höchster],1)</f>
        <v>7</v>
      </c>
      <c r="C16" s="9"/>
      <c r="D16" s="9"/>
      <c r="E16" s="9"/>
      <c r="F16" s="9"/>
      <c r="G16" s="9"/>
      <c r="H16" s="9"/>
      <c r="I16" s="12"/>
      <c r="J16" s="9"/>
      <c r="K16" s="9"/>
      <c r="L16" s="9"/>
      <c r="M16" s="9"/>
      <c r="N16" s="9"/>
      <c r="O16" s="9"/>
      <c r="P16" s="9"/>
      <c r="Q16" s="9"/>
      <c r="R16" s="9"/>
      <c r="S16" s="9"/>
      <c r="T16" s="9"/>
      <c r="U16" s="9"/>
      <c r="V16" s="9"/>
      <c r="W16" s="9"/>
      <c r="X16" s="9"/>
      <c r="Y16" s="9"/>
      <c r="Z16" s="9"/>
    </row>
    <row r="17" spans="1:26" x14ac:dyDescent="0.25">
      <c r="A17" t="s">
        <v>170</v>
      </c>
      <c r="B17" s="6">
        <f>ROUNDUP(B14,0)</f>
        <v>6</v>
      </c>
      <c r="C17" s="9"/>
      <c r="D17" s="9"/>
      <c r="E17" s="9"/>
      <c r="F17" s="9"/>
      <c r="G17" s="9"/>
      <c r="H17" s="9"/>
      <c r="I17" s="12"/>
      <c r="J17" s="9"/>
      <c r="K17" s="9"/>
      <c r="L17" s="9"/>
      <c r="M17" s="9"/>
      <c r="N17" s="9"/>
      <c r="O17" s="9"/>
      <c r="P17" s="9"/>
      <c r="Q17" s="9"/>
      <c r="R17" s="9"/>
      <c r="S17" s="9"/>
      <c r="T17" s="9"/>
      <c r="U17" s="9"/>
      <c r="V17" s="9"/>
      <c r="W17" s="9"/>
      <c r="X17" s="9"/>
      <c r="Y17" s="9"/>
      <c r="Z17" s="9"/>
    </row>
    <row r="18" spans="1:26" x14ac:dyDescent="0.25">
      <c r="A18" t="s">
        <v>169</v>
      </c>
      <c r="B18" s="5">
        <f>SMALL(Tabelle14[Tagespreis],B17)</f>
        <v>5.6888888888888891</v>
      </c>
      <c r="C18" s="9"/>
      <c r="D18" s="9"/>
      <c r="E18" s="9"/>
      <c r="F18" s="9"/>
      <c r="G18" s="9"/>
      <c r="H18" s="9"/>
      <c r="I18" s="12"/>
      <c r="J18" s="9"/>
      <c r="K18" s="9"/>
      <c r="L18" s="9"/>
      <c r="M18" s="9"/>
      <c r="N18" s="9"/>
      <c r="O18" s="9"/>
      <c r="P18" s="9"/>
      <c r="Q18" s="9"/>
      <c r="R18" s="9"/>
      <c r="S18" s="9"/>
      <c r="T18" s="9"/>
      <c r="U18" s="9"/>
      <c r="V18" s="9"/>
      <c r="W18" s="9"/>
      <c r="X18" s="9"/>
      <c r="Y18" s="9"/>
      <c r="Z18" s="9"/>
    </row>
    <row r="19" spans="1:26" x14ac:dyDescent="0.25">
      <c r="A19" t="s">
        <v>168</v>
      </c>
      <c r="B19" s="5">
        <f>SMALL(Tabelle14[Berechnung kleiner],(B16)-1)</f>
        <v>5.6888888888888891</v>
      </c>
      <c r="C19" s="9"/>
      <c r="D19" s="9"/>
      <c r="E19" s="9"/>
      <c r="F19" s="9"/>
      <c r="G19" s="9"/>
      <c r="H19" s="9"/>
      <c r="I19" s="12"/>
      <c r="J19" s="9"/>
      <c r="K19" s="9"/>
      <c r="L19" s="9"/>
      <c r="M19" s="9"/>
      <c r="N19" s="9"/>
      <c r="O19" s="9"/>
      <c r="P19" s="9"/>
      <c r="Q19" s="9"/>
      <c r="R19" s="9"/>
      <c r="S19" s="9"/>
      <c r="T19" s="9"/>
      <c r="U19" s="9"/>
      <c r="V19" s="9"/>
      <c r="W19" s="9"/>
      <c r="X19" s="9"/>
      <c r="Y19" s="9"/>
      <c r="Z19" s="9"/>
    </row>
    <row r="20" spans="1:26" x14ac:dyDescent="0.25">
      <c r="A20" t="s">
        <v>167</v>
      </c>
      <c r="B20" s="6">
        <f>ROUNDDOWN(B14,0)</f>
        <v>5</v>
      </c>
      <c r="C20" s="9"/>
      <c r="D20" s="9"/>
      <c r="E20" s="9"/>
      <c r="F20" s="9"/>
      <c r="G20" s="9"/>
      <c r="H20" s="9"/>
      <c r="I20" s="12"/>
      <c r="J20" s="9"/>
      <c r="K20" s="9"/>
      <c r="L20" s="9"/>
      <c r="M20" s="9"/>
      <c r="N20" s="9"/>
      <c r="O20" s="9"/>
      <c r="P20" s="9"/>
      <c r="Q20" s="9"/>
      <c r="R20" s="9"/>
      <c r="S20" s="9"/>
      <c r="T20" s="9"/>
      <c r="U20" s="9"/>
      <c r="V20" s="9"/>
      <c r="W20" s="9"/>
      <c r="X20" s="9"/>
      <c r="Y20" s="9"/>
      <c r="Z20" s="9"/>
    </row>
    <row r="21" spans="1:26" x14ac:dyDescent="0.25">
      <c r="A21" t="s">
        <v>166</v>
      </c>
      <c r="B21" s="6">
        <f>SMALL(Tabelle14[Index kleinster],(B16)-1)</f>
        <v>6</v>
      </c>
      <c r="C21" s="9"/>
      <c r="D21" s="9"/>
      <c r="E21" s="9"/>
      <c r="F21" s="9"/>
      <c r="G21" s="9"/>
      <c r="H21" s="9"/>
      <c r="I21" s="12"/>
      <c r="J21" s="9"/>
      <c r="K21" s="9"/>
      <c r="L21" s="9"/>
      <c r="M21" s="9"/>
      <c r="N21" s="9"/>
      <c r="O21" s="9"/>
      <c r="P21" s="9"/>
      <c r="Q21" s="9"/>
      <c r="R21" s="9"/>
      <c r="S21" s="9"/>
      <c r="T21" s="9"/>
      <c r="U21" s="9"/>
      <c r="V21" s="9"/>
      <c r="W21" s="9"/>
      <c r="X21" s="9"/>
      <c r="Y21" s="9"/>
      <c r="Z21" s="9"/>
    </row>
    <row r="22" spans="1:26" x14ac:dyDescent="0.25">
      <c r="A22" t="s">
        <v>165</v>
      </c>
      <c r="B22" s="5">
        <f>SMALL(Tabelle14[Tagespreis],B20)</f>
        <v>5.4322222222222223</v>
      </c>
      <c r="C22" s="9"/>
      <c r="D22" s="9"/>
      <c r="E22" s="9"/>
      <c r="F22" s="9"/>
      <c r="G22" s="9"/>
      <c r="H22" s="9"/>
      <c r="I22" s="12"/>
      <c r="J22" s="9"/>
      <c r="K22" s="9"/>
      <c r="L22" s="9"/>
      <c r="M22" s="9"/>
      <c r="N22" s="9"/>
      <c r="O22" s="9"/>
      <c r="P22" s="9"/>
      <c r="Q22" s="9"/>
      <c r="R22" s="9"/>
      <c r="S22" s="9"/>
      <c r="T22" s="9"/>
      <c r="U22" s="9"/>
      <c r="V22" s="9"/>
      <c r="W22" s="9"/>
      <c r="X22" s="9"/>
      <c r="Y22" s="9"/>
      <c r="Z22" s="9"/>
    </row>
    <row r="23" spans="1:26" s="9" customFormat="1" x14ac:dyDescent="0.25">
      <c r="A23" s="7" t="s">
        <v>205</v>
      </c>
      <c r="B23" s="8">
        <f>B22+(B14-B20)*(B18-B22)</f>
        <v>5.6375555555555561</v>
      </c>
      <c r="I23" s="12"/>
    </row>
    <row r="24" spans="1:26" s="9" customFormat="1" x14ac:dyDescent="0.25">
      <c r="I24" s="12"/>
    </row>
    <row r="25" spans="1:26" s="9" customFormat="1" ht="52.5" customHeight="1" x14ac:dyDescent="0.25">
      <c r="A25" s="17" t="s">
        <v>207</v>
      </c>
      <c r="B25" s="16">
        <f>B23*90</f>
        <v>507.38000000000005</v>
      </c>
      <c r="I25" s="12"/>
    </row>
    <row r="26" spans="1:26" s="9" customFormat="1" ht="49.5" customHeight="1" x14ac:dyDescent="0.25">
      <c r="A26" s="18" t="s">
        <v>208</v>
      </c>
      <c r="B26" s="19">
        <f>B23*90*0.8</f>
        <v>405.90400000000005</v>
      </c>
      <c r="I26" s="12"/>
    </row>
    <row r="27" spans="1:26" s="9" customFormat="1" x14ac:dyDescent="0.25">
      <c r="I27" s="12"/>
    </row>
    <row r="28" spans="1:26" s="9" customFormat="1" x14ac:dyDescent="0.25">
      <c r="I28" s="12"/>
    </row>
    <row r="29" spans="1:26" s="9" customFormat="1" x14ac:dyDescent="0.25">
      <c r="I29" s="12"/>
    </row>
    <row r="30" spans="1:26" s="9" customFormat="1" x14ac:dyDescent="0.25">
      <c r="I30" s="12"/>
    </row>
    <row r="31" spans="1:26" s="9" customFormat="1" x14ac:dyDescent="0.25">
      <c r="I31" s="12"/>
    </row>
    <row r="32" spans="1:26" s="9" customFormat="1" x14ac:dyDescent="0.25">
      <c r="I32" s="12"/>
    </row>
    <row r="33" spans="9:9" s="9" customFormat="1" x14ac:dyDescent="0.25">
      <c r="I33" s="12"/>
    </row>
    <row r="34" spans="9:9" s="9" customFormat="1" x14ac:dyDescent="0.25">
      <c r="I34" s="12"/>
    </row>
    <row r="35" spans="9:9" s="9" customFormat="1" x14ac:dyDescent="0.25">
      <c r="I35" s="12"/>
    </row>
    <row r="36" spans="9:9" s="9" customFormat="1" x14ac:dyDescent="0.25">
      <c r="I36" s="12"/>
    </row>
    <row r="37" spans="9:9" s="9" customFormat="1" x14ac:dyDescent="0.25">
      <c r="I37" s="12"/>
    </row>
    <row r="38" spans="9:9" s="9" customFormat="1" x14ac:dyDescent="0.25">
      <c r="I38" s="12"/>
    </row>
    <row r="39" spans="9:9" s="9" customFormat="1" x14ac:dyDescent="0.25">
      <c r="I39" s="12"/>
    </row>
    <row r="40" spans="9:9" s="9" customFormat="1" x14ac:dyDescent="0.25">
      <c r="I40" s="12"/>
    </row>
    <row r="41" spans="9:9" s="9" customFormat="1" x14ac:dyDescent="0.25">
      <c r="I41" s="12"/>
    </row>
    <row r="42" spans="9:9" s="9" customFormat="1" x14ac:dyDescent="0.25">
      <c r="I42" s="12"/>
    </row>
    <row r="43" spans="9:9" s="9" customFormat="1" x14ac:dyDescent="0.25">
      <c r="I43" s="12"/>
    </row>
    <row r="44" spans="9:9" s="9" customFormat="1" x14ac:dyDescent="0.25">
      <c r="I44" s="12"/>
    </row>
    <row r="45" spans="9:9" s="9" customFormat="1" x14ac:dyDescent="0.25">
      <c r="I45" s="12"/>
    </row>
    <row r="46" spans="9:9" s="9" customFormat="1" x14ac:dyDescent="0.25">
      <c r="I46" s="12"/>
    </row>
    <row r="47" spans="9:9" s="9" customFormat="1" x14ac:dyDescent="0.25">
      <c r="I47" s="12"/>
    </row>
    <row r="48" spans="9:9" s="9" customFormat="1" x14ac:dyDescent="0.25">
      <c r="I48" s="12"/>
    </row>
    <row r="49" spans="9:9" s="9" customFormat="1" x14ac:dyDescent="0.25">
      <c r="I49" s="12"/>
    </row>
    <row r="50" spans="9:9" s="9" customFormat="1" x14ac:dyDescent="0.25">
      <c r="I50" s="12"/>
    </row>
    <row r="51" spans="9:9" s="9" customFormat="1" x14ac:dyDescent="0.25">
      <c r="I51" s="12"/>
    </row>
    <row r="52" spans="9:9" s="9" customFormat="1" x14ac:dyDescent="0.25">
      <c r="I52" s="12"/>
    </row>
    <row r="53" spans="9:9" s="9" customFormat="1" x14ac:dyDescent="0.25">
      <c r="I53" s="12"/>
    </row>
    <row r="54" spans="9:9" s="9" customFormat="1" x14ac:dyDescent="0.25">
      <c r="I54" s="12"/>
    </row>
    <row r="55" spans="9:9" s="9" customFormat="1" x14ac:dyDescent="0.25">
      <c r="I55" s="12"/>
    </row>
    <row r="56" spans="9:9" s="9" customFormat="1" x14ac:dyDescent="0.25">
      <c r="I56" s="12"/>
    </row>
    <row r="57" spans="9:9" s="9" customFormat="1" x14ac:dyDescent="0.25">
      <c r="I57" s="12"/>
    </row>
    <row r="58" spans="9:9" s="9" customFormat="1" x14ac:dyDescent="0.25">
      <c r="I58" s="12"/>
    </row>
    <row r="59" spans="9:9" s="9" customFormat="1" x14ac:dyDescent="0.25">
      <c r="I59" s="12"/>
    </row>
    <row r="60" spans="9:9" s="9" customFormat="1" x14ac:dyDescent="0.25">
      <c r="I60" s="12"/>
    </row>
    <row r="61" spans="9:9" s="9" customFormat="1" x14ac:dyDescent="0.25">
      <c r="I61" s="12"/>
    </row>
    <row r="62" spans="9:9" s="9" customFormat="1" x14ac:dyDescent="0.25">
      <c r="I62" s="12"/>
    </row>
    <row r="63" spans="9:9" s="9" customFormat="1" x14ac:dyDescent="0.25">
      <c r="I63" s="12"/>
    </row>
    <row r="64" spans="9:9" s="9" customFormat="1" x14ac:dyDescent="0.25">
      <c r="I64" s="12"/>
    </row>
    <row r="65" spans="9:9" s="9" customFormat="1" x14ac:dyDescent="0.25">
      <c r="I65" s="12"/>
    </row>
    <row r="66" spans="9:9" s="9" customFormat="1" x14ac:dyDescent="0.25">
      <c r="I66" s="12"/>
    </row>
    <row r="67" spans="9:9" s="9" customFormat="1" x14ac:dyDescent="0.25">
      <c r="I67" s="12"/>
    </row>
    <row r="68" spans="9:9" s="9" customFormat="1" x14ac:dyDescent="0.25">
      <c r="I68" s="12"/>
    </row>
    <row r="69" spans="9:9" s="9" customFormat="1" x14ac:dyDescent="0.25">
      <c r="I69" s="12"/>
    </row>
    <row r="70" spans="9:9" s="9" customFormat="1" x14ac:dyDescent="0.25">
      <c r="I70" s="12"/>
    </row>
    <row r="71" spans="9:9" s="9" customFormat="1" x14ac:dyDescent="0.25">
      <c r="I71" s="12"/>
    </row>
    <row r="72" spans="9:9" s="9" customFormat="1" x14ac:dyDescent="0.25">
      <c r="I72" s="12"/>
    </row>
    <row r="73" spans="9:9" s="9" customFormat="1" x14ac:dyDescent="0.25">
      <c r="I73" s="12"/>
    </row>
    <row r="74" spans="9:9" s="9" customFormat="1" x14ac:dyDescent="0.25">
      <c r="I74" s="12"/>
    </row>
    <row r="75" spans="9:9" s="9" customFormat="1" x14ac:dyDescent="0.25">
      <c r="I75" s="12"/>
    </row>
    <row r="76" spans="9:9" s="9" customFormat="1" x14ac:dyDescent="0.25">
      <c r="I76" s="12"/>
    </row>
    <row r="77" spans="9:9" s="9" customFormat="1" x14ac:dyDescent="0.25">
      <c r="I77" s="12"/>
    </row>
    <row r="78" spans="9:9" s="9" customFormat="1" x14ac:dyDescent="0.25">
      <c r="I78" s="12"/>
    </row>
    <row r="79" spans="9:9" s="9" customFormat="1" x14ac:dyDescent="0.25">
      <c r="I79" s="12"/>
    </row>
    <row r="80" spans="9:9" s="9" customFormat="1" x14ac:dyDescent="0.25">
      <c r="I80" s="12"/>
    </row>
    <row r="81" spans="9:9" s="9" customFormat="1" x14ac:dyDescent="0.25">
      <c r="I81" s="12"/>
    </row>
    <row r="82" spans="9:9" s="9" customFormat="1" x14ac:dyDescent="0.25">
      <c r="I82" s="12"/>
    </row>
    <row r="83" spans="9:9" s="9" customFormat="1" x14ac:dyDescent="0.25">
      <c r="I83" s="12"/>
    </row>
    <row r="84" spans="9:9" s="9" customFormat="1" x14ac:dyDescent="0.25">
      <c r="I84" s="12"/>
    </row>
    <row r="85" spans="9:9" s="9" customFormat="1" x14ac:dyDescent="0.25">
      <c r="I85" s="12"/>
    </row>
    <row r="86" spans="9:9" s="9" customFormat="1" x14ac:dyDescent="0.25">
      <c r="I86" s="12"/>
    </row>
    <row r="87" spans="9:9" s="9" customFormat="1" x14ac:dyDescent="0.25">
      <c r="I87" s="12"/>
    </row>
    <row r="88" spans="9:9" s="9" customFormat="1" x14ac:dyDescent="0.25">
      <c r="I88" s="12"/>
    </row>
    <row r="89" spans="9:9" s="9" customFormat="1" x14ac:dyDescent="0.25">
      <c r="I89" s="12"/>
    </row>
    <row r="90" spans="9:9" s="9" customFormat="1" x14ac:dyDescent="0.25">
      <c r="I90" s="12"/>
    </row>
    <row r="91" spans="9:9" s="9" customFormat="1" x14ac:dyDescent="0.25">
      <c r="I91" s="12"/>
    </row>
    <row r="92" spans="9:9" s="9" customFormat="1" x14ac:dyDescent="0.25">
      <c r="I92" s="12"/>
    </row>
    <row r="93" spans="9:9" s="9" customFormat="1" x14ac:dyDescent="0.25">
      <c r="I93" s="12"/>
    </row>
    <row r="94" spans="9:9" s="9" customFormat="1" x14ac:dyDescent="0.25">
      <c r="I94" s="12"/>
    </row>
    <row r="95" spans="9:9" s="9" customFormat="1" x14ac:dyDescent="0.25">
      <c r="I95" s="12"/>
    </row>
    <row r="96" spans="9:9" s="9" customFormat="1" x14ac:dyDescent="0.25">
      <c r="I96" s="12"/>
    </row>
    <row r="97" spans="9:9" s="9" customFormat="1" x14ac:dyDescent="0.25">
      <c r="I97" s="12"/>
    </row>
    <row r="98" spans="9:9" s="9" customFormat="1" x14ac:dyDescent="0.25">
      <c r="I98" s="12"/>
    </row>
    <row r="99" spans="9:9" s="9" customFormat="1" x14ac:dyDescent="0.25">
      <c r="I99" s="12"/>
    </row>
    <row r="100" spans="9:9" s="9" customFormat="1" x14ac:dyDescent="0.25">
      <c r="I100" s="12"/>
    </row>
    <row r="101" spans="9:9" s="9" customFormat="1" x14ac:dyDescent="0.25">
      <c r="I101" s="12"/>
    </row>
    <row r="102" spans="9:9" s="9" customFormat="1" x14ac:dyDescent="0.25">
      <c r="I102" s="12"/>
    </row>
    <row r="103" spans="9:9" s="9" customFormat="1" x14ac:dyDescent="0.25">
      <c r="I103" s="12"/>
    </row>
    <row r="104" spans="9:9" s="9" customFormat="1" x14ac:dyDescent="0.25">
      <c r="I104" s="12"/>
    </row>
    <row r="105" spans="9:9" s="9" customFormat="1" x14ac:dyDescent="0.25">
      <c r="I105" s="12"/>
    </row>
    <row r="106" spans="9:9" s="9" customFormat="1" x14ac:dyDescent="0.25">
      <c r="I106" s="12"/>
    </row>
    <row r="107" spans="9:9" s="9" customFormat="1" x14ac:dyDescent="0.25">
      <c r="I107" s="12"/>
    </row>
    <row r="108" spans="9:9" s="9" customFormat="1" x14ac:dyDescent="0.25">
      <c r="I108" s="12"/>
    </row>
    <row r="109" spans="9:9" s="9" customFormat="1" x14ac:dyDescent="0.25">
      <c r="I109" s="12"/>
    </row>
    <row r="110" spans="9:9" s="9" customFormat="1" x14ac:dyDescent="0.25">
      <c r="I110" s="12"/>
    </row>
    <row r="111" spans="9:9" s="9" customFormat="1" x14ac:dyDescent="0.25">
      <c r="I111" s="12"/>
    </row>
    <row r="112" spans="9:9" s="9" customFormat="1" x14ac:dyDescent="0.25">
      <c r="I112" s="12"/>
    </row>
    <row r="113" spans="9:9" s="9" customFormat="1" x14ac:dyDescent="0.25">
      <c r="I113" s="12"/>
    </row>
    <row r="114" spans="9:9" s="9" customFormat="1" x14ac:dyDescent="0.25">
      <c r="I114" s="12"/>
    </row>
    <row r="115" spans="9:9" s="9" customFormat="1" x14ac:dyDescent="0.25">
      <c r="I115" s="12"/>
    </row>
    <row r="116" spans="9:9" s="9" customFormat="1" x14ac:dyDescent="0.25">
      <c r="I116" s="12"/>
    </row>
    <row r="117" spans="9:9" s="9" customFormat="1" x14ac:dyDescent="0.25">
      <c r="I117" s="12"/>
    </row>
    <row r="118" spans="9:9" s="9" customFormat="1" x14ac:dyDescent="0.25">
      <c r="I118" s="12"/>
    </row>
    <row r="119" spans="9:9" s="9" customFormat="1" x14ac:dyDescent="0.25">
      <c r="I119" s="12"/>
    </row>
    <row r="120" spans="9:9" s="9" customFormat="1" x14ac:dyDescent="0.25">
      <c r="I120" s="12"/>
    </row>
    <row r="121" spans="9:9" s="9" customFormat="1" x14ac:dyDescent="0.25">
      <c r="I121" s="12"/>
    </row>
    <row r="122" spans="9:9" s="9" customFormat="1" x14ac:dyDescent="0.25">
      <c r="I122" s="12"/>
    </row>
    <row r="123" spans="9:9" s="9" customFormat="1" x14ac:dyDescent="0.25">
      <c r="I123" s="12"/>
    </row>
    <row r="124" spans="9:9" s="9" customFormat="1" x14ac:dyDescent="0.25">
      <c r="I124" s="12"/>
    </row>
    <row r="125" spans="9:9" s="9" customFormat="1" x14ac:dyDescent="0.25">
      <c r="I125" s="12"/>
    </row>
    <row r="126" spans="9:9" s="9" customFormat="1" x14ac:dyDescent="0.25">
      <c r="I126" s="12"/>
    </row>
    <row r="127" spans="9:9" s="9" customFormat="1" x14ac:dyDescent="0.25">
      <c r="I127" s="12"/>
    </row>
    <row r="128" spans="9:9" s="9" customFormat="1" x14ac:dyDescent="0.25">
      <c r="I128" s="12"/>
    </row>
    <row r="129" spans="1:17" x14ac:dyDescent="0.25">
      <c r="A129" s="9"/>
      <c r="B129" s="9"/>
      <c r="C129" s="9"/>
      <c r="D129" s="9"/>
      <c r="E129" s="9"/>
      <c r="F129" s="9"/>
      <c r="G129" s="9"/>
      <c r="H129" s="9"/>
      <c r="I129" s="12"/>
      <c r="J129" s="9"/>
      <c r="K129" s="9"/>
      <c r="L129" s="9"/>
      <c r="M129" s="9"/>
      <c r="N129" s="9"/>
      <c r="O129" s="9"/>
      <c r="P129" s="9"/>
      <c r="Q129" s="9"/>
    </row>
    <row r="130" spans="1:17" x14ac:dyDescent="0.25">
      <c r="C130" s="9"/>
      <c r="D130" s="9"/>
      <c r="E130" s="9"/>
      <c r="F130" s="9"/>
      <c r="G130" s="9"/>
      <c r="H130" s="9"/>
      <c r="I130" s="12"/>
      <c r="J130" s="9"/>
      <c r="K130" s="9"/>
      <c r="L130" s="9"/>
      <c r="M130" s="9"/>
      <c r="N130" s="9"/>
      <c r="O130" s="9"/>
      <c r="P130" s="9"/>
      <c r="Q130" s="9"/>
    </row>
    <row r="131" spans="1:17" x14ac:dyDescent="0.25">
      <c r="C131" s="9"/>
      <c r="D131" s="9"/>
      <c r="E131" s="9"/>
      <c r="F131" s="9"/>
      <c r="G131" s="9"/>
      <c r="H131" s="9"/>
      <c r="I131" s="12"/>
      <c r="J131" s="9"/>
      <c r="K131" s="9"/>
      <c r="L131" s="9"/>
      <c r="M131" s="9"/>
      <c r="N131" s="9"/>
      <c r="O131" s="9"/>
      <c r="P131" s="9"/>
      <c r="Q131" s="9"/>
    </row>
    <row r="132" spans="1:17" x14ac:dyDescent="0.25">
      <c r="C132" s="9"/>
      <c r="D132" s="9"/>
      <c r="E132" s="9"/>
      <c r="F132" s="9"/>
      <c r="G132" s="9"/>
      <c r="H132" s="9"/>
      <c r="I132" s="12"/>
      <c r="J132" s="9"/>
      <c r="K132" s="9"/>
      <c r="L132" s="9"/>
      <c r="M132" s="9"/>
      <c r="N132" s="9"/>
      <c r="O132" s="9"/>
      <c r="P132" s="9"/>
      <c r="Q132" s="9"/>
    </row>
    <row r="133" spans="1:17" x14ac:dyDescent="0.25">
      <c r="C133" s="9"/>
      <c r="D133" s="9"/>
      <c r="E133" s="9"/>
      <c r="F133" s="9"/>
      <c r="G133" s="9"/>
      <c r="H133" s="9"/>
      <c r="I133" s="12"/>
      <c r="J133" s="9"/>
      <c r="K133" s="9"/>
      <c r="L133" s="9"/>
      <c r="M133" s="9"/>
      <c r="N133" s="9"/>
      <c r="O133" s="9"/>
      <c r="P133" s="9"/>
      <c r="Q133" s="9"/>
    </row>
    <row r="134" spans="1:17" x14ac:dyDescent="0.25">
      <c r="C134" s="9"/>
      <c r="D134" s="9"/>
      <c r="E134" s="9"/>
      <c r="F134" s="9"/>
      <c r="G134" s="9"/>
      <c r="H134" s="9"/>
      <c r="I134" s="12"/>
      <c r="J134" s="9"/>
      <c r="K134" s="9"/>
      <c r="L134" s="9"/>
      <c r="M134" s="9"/>
      <c r="N134" s="9"/>
      <c r="O134" s="9"/>
      <c r="P134" s="9"/>
      <c r="Q134" s="9"/>
    </row>
    <row r="135" spans="1:17" x14ac:dyDescent="0.25">
      <c r="C135" s="9"/>
      <c r="D135" s="9"/>
      <c r="E135" s="9"/>
      <c r="F135" s="9"/>
      <c r="G135" s="9"/>
      <c r="H135" s="9"/>
      <c r="I135" s="12"/>
      <c r="J135" s="9"/>
      <c r="K135" s="9"/>
      <c r="L135" s="9"/>
      <c r="M135" s="9"/>
      <c r="N135" s="9"/>
      <c r="O135" s="9"/>
      <c r="P135" s="9"/>
      <c r="Q135" s="9"/>
    </row>
    <row r="136" spans="1:17" x14ac:dyDescent="0.25">
      <c r="C136" s="9"/>
      <c r="D136" s="9"/>
      <c r="E136" s="9"/>
      <c r="F136" s="9"/>
      <c r="G136" s="9"/>
      <c r="H136" s="9"/>
      <c r="I136" s="12"/>
      <c r="J136" s="9"/>
      <c r="K136" s="9"/>
      <c r="L136" s="9"/>
      <c r="M136" s="9"/>
      <c r="N136" s="9"/>
      <c r="O136" s="9"/>
      <c r="P136" s="9"/>
      <c r="Q136" s="9"/>
    </row>
    <row r="137" spans="1:17" x14ac:dyDescent="0.25">
      <c r="C137" s="9"/>
      <c r="D137" s="9"/>
      <c r="E137" s="9"/>
      <c r="F137" s="9"/>
      <c r="G137" s="9"/>
      <c r="H137" s="9"/>
      <c r="I137" s="12"/>
      <c r="J137" s="9"/>
      <c r="K137" s="9"/>
      <c r="L137" s="9"/>
      <c r="M137" s="9"/>
      <c r="N137" s="9"/>
      <c r="O137" s="9"/>
      <c r="P137" s="9"/>
      <c r="Q137" s="9"/>
    </row>
    <row r="138" spans="1:17" x14ac:dyDescent="0.25">
      <c r="C138" s="9"/>
      <c r="D138" s="9"/>
      <c r="E138" s="9"/>
      <c r="F138" s="9"/>
      <c r="G138" s="9"/>
      <c r="H138" s="9"/>
      <c r="I138" s="12"/>
      <c r="J138" s="9"/>
      <c r="K138" s="9"/>
      <c r="L138" s="9"/>
      <c r="M138" s="9"/>
      <c r="N138" s="9"/>
      <c r="O138" s="9"/>
      <c r="P138" s="9"/>
      <c r="Q138" s="9"/>
    </row>
    <row r="139" spans="1:17" x14ac:dyDescent="0.25">
      <c r="C139" s="9"/>
      <c r="D139" s="9"/>
      <c r="E139" s="9"/>
      <c r="F139" s="9"/>
      <c r="G139" s="9"/>
      <c r="H139" s="9"/>
      <c r="I139" s="12"/>
      <c r="J139" s="9"/>
      <c r="K139" s="9"/>
      <c r="L139" s="9"/>
      <c r="M139" s="9"/>
      <c r="N139" s="9"/>
      <c r="O139" s="9"/>
      <c r="P139" s="9"/>
      <c r="Q139" s="9"/>
    </row>
    <row r="140" spans="1:17" x14ac:dyDescent="0.25">
      <c r="C140" s="9"/>
      <c r="D140" s="9"/>
      <c r="E140" s="9"/>
      <c r="F140" s="9"/>
      <c r="G140" s="9"/>
      <c r="H140" s="9"/>
      <c r="I140" s="12"/>
      <c r="J140" s="9"/>
      <c r="K140" s="9"/>
      <c r="L140" s="9"/>
      <c r="M140" s="9"/>
      <c r="N140" s="9"/>
      <c r="O140" s="9"/>
      <c r="P140" s="9"/>
      <c r="Q140" s="9"/>
    </row>
    <row r="141" spans="1:17" x14ac:dyDescent="0.25">
      <c r="C141" s="9"/>
      <c r="D141" s="9"/>
      <c r="E141" s="9"/>
      <c r="F141" s="9"/>
      <c r="G141" s="9"/>
      <c r="H141" s="9"/>
      <c r="I141" s="12"/>
      <c r="J141" s="9"/>
      <c r="K141" s="9"/>
      <c r="L141" s="9"/>
      <c r="M141" s="9"/>
      <c r="N141" s="9"/>
      <c r="O141" s="9"/>
      <c r="P141" s="9"/>
      <c r="Q141" s="9"/>
    </row>
    <row r="142" spans="1:17" x14ac:dyDescent="0.25">
      <c r="C142" s="9"/>
      <c r="D142" s="9"/>
      <c r="E142" s="9"/>
      <c r="F142" s="9"/>
      <c r="G142" s="9"/>
      <c r="H142" s="9"/>
      <c r="I142" s="12"/>
      <c r="J142" s="9"/>
      <c r="K142" s="9"/>
      <c r="L142" s="9"/>
      <c r="M142" s="9"/>
      <c r="N142" s="9"/>
      <c r="O142" s="9"/>
      <c r="P142" s="9"/>
      <c r="Q142" s="9"/>
    </row>
    <row r="143" spans="1:17" x14ac:dyDescent="0.25">
      <c r="C143" s="9"/>
      <c r="D143" s="9"/>
      <c r="E143" s="9"/>
      <c r="F143" s="9"/>
      <c r="G143" s="9"/>
      <c r="H143" s="9"/>
      <c r="I143" s="12"/>
      <c r="J143" s="9"/>
      <c r="K143" s="9"/>
      <c r="L143" s="9"/>
      <c r="M143" s="9"/>
      <c r="N143" s="9"/>
      <c r="O143" s="9"/>
      <c r="P143" s="9"/>
      <c r="Q143" s="9"/>
    </row>
    <row r="144" spans="1:17" x14ac:dyDescent="0.25">
      <c r="C144" s="9"/>
      <c r="D144" s="9"/>
      <c r="E144" s="9"/>
      <c r="F144" s="9"/>
      <c r="G144" s="9"/>
      <c r="H144" s="9"/>
      <c r="I144" s="12"/>
      <c r="J144" s="9"/>
      <c r="K144" s="9"/>
      <c r="L144" s="9"/>
      <c r="M144" s="9"/>
      <c r="N144" s="9"/>
      <c r="O144" s="9"/>
      <c r="P144" s="9"/>
      <c r="Q144" s="9"/>
    </row>
    <row r="145" spans="3:17" x14ac:dyDescent="0.25">
      <c r="C145" s="9"/>
      <c r="D145" s="9"/>
      <c r="E145" s="9"/>
      <c r="F145" s="9"/>
      <c r="G145" s="9"/>
      <c r="H145" s="9"/>
      <c r="I145" s="12"/>
      <c r="J145" s="9"/>
      <c r="K145" s="9"/>
      <c r="L145" s="9"/>
      <c r="M145" s="9"/>
      <c r="N145" s="9"/>
      <c r="O145" s="9"/>
      <c r="P145" s="9"/>
      <c r="Q145" s="9"/>
    </row>
    <row r="146" spans="3:17" x14ac:dyDescent="0.25">
      <c r="C146" s="9"/>
      <c r="D146" s="9"/>
      <c r="E146" s="9"/>
      <c r="F146" s="9"/>
      <c r="G146" s="9"/>
      <c r="H146" s="9"/>
      <c r="I146" s="12"/>
      <c r="J146" s="9"/>
      <c r="K146" s="9"/>
      <c r="L146" s="9"/>
      <c r="M146" s="9"/>
      <c r="N146" s="9"/>
      <c r="O146" s="9"/>
      <c r="P146" s="9"/>
      <c r="Q146" s="9"/>
    </row>
    <row r="147" spans="3:17" x14ac:dyDescent="0.25">
      <c r="C147" s="9"/>
      <c r="D147" s="9"/>
      <c r="E147" s="9"/>
      <c r="F147" s="9"/>
      <c r="G147" s="9"/>
      <c r="H147" s="9"/>
      <c r="I147" s="12"/>
      <c r="J147" s="9"/>
      <c r="K147" s="9"/>
      <c r="L147" s="9"/>
      <c r="M147" s="9"/>
      <c r="N147" s="9"/>
      <c r="O147" s="9"/>
      <c r="P147" s="9"/>
      <c r="Q147" s="9"/>
    </row>
    <row r="148" spans="3:17" x14ac:dyDescent="0.25">
      <c r="C148" s="9"/>
      <c r="D148" s="9"/>
      <c r="E148" s="9"/>
      <c r="F148" s="9"/>
      <c r="G148" s="9"/>
      <c r="H148" s="9"/>
      <c r="I148" s="12"/>
      <c r="J148" s="9"/>
      <c r="K148" s="9"/>
      <c r="L148" s="9"/>
      <c r="M148" s="9"/>
      <c r="N148" s="9"/>
      <c r="O148" s="9"/>
      <c r="P148" s="9"/>
      <c r="Q148" s="9"/>
    </row>
    <row r="149" spans="3:17" x14ac:dyDescent="0.25">
      <c r="C149" s="9"/>
      <c r="D149" s="9"/>
      <c r="E149" s="9"/>
      <c r="F149" s="9"/>
      <c r="G149" s="9"/>
      <c r="H149" s="9"/>
      <c r="I149" s="12"/>
      <c r="J149" s="9"/>
      <c r="K149" s="9"/>
      <c r="L149" s="9"/>
      <c r="M149" s="9"/>
      <c r="N149" s="9"/>
      <c r="O149" s="9"/>
      <c r="P149" s="9"/>
      <c r="Q149" s="9"/>
    </row>
    <row r="150" spans="3:17" x14ac:dyDescent="0.25">
      <c r="C150" s="9"/>
      <c r="D150" s="9"/>
      <c r="E150" s="9"/>
      <c r="F150" s="9"/>
      <c r="G150" s="9"/>
      <c r="H150" s="9"/>
      <c r="I150" s="12"/>
      <c r="J150" s="9"/>
      <c r="K150" s="9"/>
      <c r="L150" s="9"/>
      <c r="M150" s="9"/>
      <c r="N150" s="9"/>
      <c r="O150" s="9"/>
      <c r="P150" s="9"/>
      <c r="Q150" s="9"/>
    </row>
    <row r="151" spans="3:17" x14ac:dyDescent="0.25">
      <c r="C151" s="9"/>
      <c r="D151" s="9"/>
      <c r="E151" s="9"/>
      <c r="F151" s="9"/>
      <c r="G151" s="9"/>
      <c r="H151" s="9"/>
      <c r="I151" s="12"/>
      <c r="J151" s="9"/>
      <c r="K151" s="9"/>
      <c r="L151" s="9"/>
      <c r="M151" s="9"/>
      <c r="N151" s="9"/>
      <c r="O151" s="9"/>
      <c r="P151" s="9"/>
      <c r="Q151" s="9"/>
    </row>
    <row r="152" spans="3:17" x14ac:dyDescent="0.25">
      <c r="C152" s="9"/>
      <c r="D152" s="9"/>
      <c r="E152" s="9"/>
      <c r="F152" s="9"/>
      <c r="G152" s="9"/>
      <c r="H152" s="9"/>
      <c r="I152" s="12"/>
      <c r="J152" s="9"/>
      <c r="K152" s="9"/>
      <c r="L152" s="9"/>
      <c r="M152" s="9"/>
      <c r="N152" s="9"/>
      <c r="O152" s="9"/>
      <c r="P152" s="9"/>
      <c r="Q152" s="9"/>
    </row>
    <row r="153" spans="3:17" x14ac:dyDescent="0.25">
      <c r="C153" s="9"/>
      <c r="D153" s="9"/>
      <c r="E153" s="9"/>
      <c r="F153" s="9"/>
      <c r="G153" s="9"/>
      <c r="H153" s="9"/>
      <c r="I153" s="12"/>
      <c r="J153" s="9"/>
      <c r="K153" s="9"/>
      <c r="L153" s="9"/>
      <c r="M153" s="9"/>
      <c r="N153" s="9"/>
      <c r="O153" s="9"/>
      <c r="P153" s="9"/>
      <c r="Q153" s="9"/>
    </row>
    <row r="154" spans="3:17" x14ac:dyDescent="0.25">
      <c r="C154" s="9"/>
      <c r="D154" s="9"/>
      <c r="E154" s="9"/>
      <c r="F154" s="9"/>
      <c r="G154" s="9"/>
      <c r="H154" s="9"/>
      <c r="I154" s="12"/>
      <c r="J154" s="9"/>
      <c r="K154" s="9"/>
      <c r="L154" s="9"/>
      <c r="M154" s="9"/>
      <c r="N154" s="9"/>
      <c r="O154" s="9"/>
      <c r="P154" s="9"/>
      <c r="Q154" s="9"/>
    </row>
    <row r="155" spans="3:17" x14ac:dyDescent="0.25">
      <c r="C155" s="9"/>
      <c r="D155" s="9"/>
      <c r="E155" s="9"/>
      <c r="F155" s="9"/>
      <c r="G155" s="9"/>
      <c r="H155" s="9"/>
      <c r="I155" s="12"/>
      <c r="J155" s="9"/>
      <c r="K155" s="9"/>
      <c r="L155" s="9"/>
      <c r="M155" s="9"/>
      <c r="N155" s="9"/>
      <c r="O155" s="9"/>
      <c r="P155" s="9"/>
      <c r="Q155" s="9"/>
    </row>
    <row r="156" spans="3:17" x14ac:dyDescent="0.25">
      <c r="C156" s="9"/>
      <c r="D156" s="9"/>
      <c r="E156" s="9"/>
      <c r="F156" s="9"/>
      <c r="G156" s="9"/>
      <c r="H156" s="9"/>
      <c r="I156" s="12"/>
      <c r="J156" s="9"/>
      <c r="K156" s="9"/>
      <c r="L156" s="9"/>
      <c r="M156" s="9"/>
      <c r="N156" s="9"/>
      <c r="O156" s="9"/>
      <c r="P156" s="9"/>
      <c r="Q156" s="9"/>
    </row>
    <row r="157" spans="3:17" x14ac:dyDescent="0.25">
      <c r="C157" s="9"/>
      <c r="D157" s="9"/>
      <c r="E157" s="9"/>
      <c r="F157" s="9"/>
      <c r="G157" s="9"/>
      <c r="H157" s="9"/>
      <c r="I157" s="12"/>
      <c r="J157" s="9"/>
      <c r="K157" s="9"/>
      <c r="L157" s="9"/>
      <c r="M157" s="9"/>
      <c r="N157" s="9"/>
      <c r="O157" s="9"/>
      <c r="P157" s="9"/>
      <c r="Q157" s="9"/>
    </row>
    <row r="158" spans="3:17" x14ac:dyDescent="0.25">
      <c r="C158" s="9"/>
      <c r="D158" s="9"/>
      <c r="E158" s="9"/>
      <c r="F158" s="9"/>
      <c r="G158" s="9"/>
      <c r="H158" s="9"/>
      <c r="I158" s="12"/>
      <c r="J158" s="9"/>
      <c r="K158" s="9"/>
      <c r="L158" s="9"/>
      <c r="M158" s="9"/>
      <c r="N158" s="9"/>
      <c r="O158" s="9"/>
      <c r="P158" s="9"/>
      <c r="Q158" s="9"/>
    </row>
    <row r="159" spans="3:17" x14ac:dyDescent="0.25">
      <c r="C159" s="9"/>
      <c r="D159" s="9"/>
      <c r="E159" s="9"/>
      <c r="F159" s="9"/>
      <c r="G159" s="9"/>
      <c r="H159" s="9"/>
      <c r="I159" s="12"/>
      <c r="J159" s="9"/>
      <c r="K159" s="9"/>
      <c r="L159" s="9"/>
      <c r="M159" s="9"/>
      <c r="N159" s="9"/>
      <c r="O159" s="9"/>
      <c r="P159" s="9"/>
      <c r="Q159" s="9"/>
    </row>
    <row r="160" spans="3:17" x14ac:dyDescent="0.25">
      <c r="C160" s="9"/>
      <c r="D160" s="9"/>
      <c r="E160" s="9"/>
      <c r="F160" s="9"/>
      <c r="G160" s="9"/>
      <c r="H160" s="9"/>
      <c r="I160" s="12"/>
      <c r="J160" s="9"/>
      <c r="K160" s="9"/>
      <c r="L160" s="9"/>
      <c r="M160" s="9"/>
      <c r="N160" s="9"/>
      <c r="O160" s="9"/>
      <c r="P160" s="9"/>
      <c r="Q160" s="9"/>
    </row>
    <row r="161" spans="3:17" x14ac:dyDescent="0.25">
      <c r="C161" s="9"/>
      <c r="D161" s="9"/>
      <c r="E161" s="9"/>
      <c r="F161" s="9"/>
      <c r="G161" s="9"/>
      <c r="H161" s="9"/>
      <c r="I161" s="12"/>
      <c r="J161" s="9"/>
      <c r="K161" s="9"/>
      <c r="L161" s="9"/>
      <c r="M161" s="9"/>
      <c r="N161" s="9"/>
      <c r="O161" s="9"/>
      <c r="P161" s="9"/>
      <c r="Q161" s="9"/>
    </row>
    <row r="162" spans="3:17" x14ac:dyDescent="0.25">
      <c r="C162" s="9"/>
      <c r="D162" s="9"/>
      <c r="E162" s="9"/>
      <c r="F162" s="9"/>
      <c r="G162" s="9"/>
      <c r="H162" s="9"/>
      <c r="I162" s="12"/>
      <c r="J162" s="9"/>
      <c r="K162" s="9"/>
      <c r="L162" s="9"/>
      <c r="M162" s="9"/>
      <c r="N162" s="9"/>
      <c r="O162" s="9"/>
      <c r="P162" s="9"/>
      <c r="Q162" s="9"/>
    </row>
    <row r="163" spans="3:17" x14ac:dyDescent="0.25">
      <c r="C163" s="9"/>
      <c r="D163" s="9"/>
      <c r="E163" s="9"/>
      <c r="F163" s="9"/>
      <c r="G163" s="9"/>
      <c r="H163" s="9"/>
      <c r="I163" s="12"/>
      <c r="J163" s="9"/>
      <c r="K163" s="9"/>
      <c r="L163" s="9"/>
      <c r="M163" s="9"/>
      <c r="N163" s="9"/>
      <c r="O163" s="9"/>
      <c r="P163" s="9"/>
      <c r="Q163" s="9"/>
    </row>
    <row r="164" spans="3:17" x14ac:dyDescent="0.25">
      <c r="C164" s="9"/>
      <c r="D164" s="9"/>
      <c r="E164" s="9"/>
      <c r="F164" s="9"/>
      <c r="G164" s="9"/>
      <c r="H164" s="9"/>
      <c r="I164" s="12"/>
      <c r="J164" s="9"/>
      <c r="K164" s="9"/>
      <c r="L164" s="9"/>
      <c r="M164" s="9"/>
      <c r="N164" s="9"/>
      <c r="O164" s="9"/>
      <c r="P164" s="9"/>
      <c r="Q164" s="9"/>
    </row>
    <row r="165" spans="3:17" x14ac:dyDescent="0.25">
      <c r="C165" s="9"/>
      <c r="D165" s="9"/>
      <c r="E165" s="9"/>
      <c r="F165" s="9"/>
      <c r="G165" s="9"/>
      <c r="H165" s="9"/>
      <c r="I165" s="12"/>
      <c r="J165" s="9"/>
    </row>
  </sheetData>
  <phoneticPr fontId="7" type="noConversion"/>
  <pageMargins left="0.7" right="0.7" top="0.78740157499999996" bottom="0.78740157499999996"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Hinweise</vt:lpstr>
      <vt:lpstr>DiGA Übersicht 10.02.22</vt:lpstr>
      <vt:lpstr>Berechnung DiGA &lt; 4</vt:lpstr>
      <vt:lpstr>Berechnung DiGA min.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2022-02-11T10:53:17Z</dcterms:created>
  <dcterms:modified xsi:type="dcterms:W3CDTF">2022-02-11T10:53:30Z</dcterms:modified>
</cp:coreProperties>
</file>